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mas\Documents\Dover\"/>
    </mc:Choice>
  </mc:AlternateContent>
  <xr:revisionPtr revIDLastSave="0" documentId="8_{D3656EC5-8A5F-4A32-B37C-77DA4B721382}" xr6:coauthVersionLast="47" xr6:coauthVersionMax="47" xr10:uidLastSave="{00000000-0000-0000-0000-000000000000}"/>
  <bookViews>
    <workbookView xWindow="57480" yWindow="12150" windowWidth="29040" windowHeight="15720" firstSheet="7" activeTab="8" xr2:uid="{00000000-000D-0000-FFFF-FFFF00000000}"/>
  </bookViews>
  <sheets>
    <sheet name="CB FY23-01" sheetId="1" r:id="rId1"/>
    <sheet name="CB FY23-02" sheetId="2" r:id="rId2"/>
    <sheet name="CB FY23-03" sheetId="3" r:id="rId3"/>
    <sheet name="CB FY23-04" sheetId="4" r:id="rId4"/>
    <sheet name="CB FY23-05" sheetId="5" r:id="rId5"/>
    <sheet name="CB FY23-06" sheetId="6" r:id="rId6"/>
    <sheet name="CB FY23-06 A" sheetId="81" r:id="rId7"/>
    <sheet name="CB FY23-06 B" sheetId="95" r:id="rId8"/>
    <sheet name="CB FY23-07 July Int" sheetId="7" r:id="rId9"/>
  </sheets>
  <definedNames>
    <definedName name="_xlnm.Print_Area" localSheetId="0">'CB FY23-01'!$A$1:$G$57</definedName>
    <definedName name="_xlnm.Print_Area" localSheetId="1">'CB FY23-02'!$A$1:$G$57</definedName>
    <definedName name="_xlnm.Print_Area" localSheetId="2">'CB FY23-03'!$A$1:$G$57</definedName>
    <definedName name="_xlnm.Print_Area" localSheetId="3">'CB FY23-04'!$A$1:$G$57</definedName>
    <definedName name="_xlnm.Print_Area" localSheetId="4">'CB FY23-05'!$A$1:$G$57</definedName>
    <definedName name="_xlnm.Print_Area" localSheetId="5">'CB FY23-06'!$A$1:$G$57</definedName>
    <definedName name="_xlnm.Print_Area" localSheetId="6">'CB FY23-06 A'!$A$1:$G$57</definedName>
    <definedName name="_xlnm.Print_Area" localSheetId="7">'CB FY23-06 B'!$A$1:$G$58</definedName>
    <definedName name="_xlnm.Print_Area" localSheetId="8">'CB FY23-07 July Int'!$A$1:$G$57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65" i="81" l="1"/>
  <c r="AL65" i="6"/>
  <c r="AL65" i="5"/>
  <c r="AL65" i="4"/>
  <c r="AL65" i="3"/>
  <c r="F56" i="7"/>
  <c r="D54" i="7"/>
  <c r="AJ35" i="7" l="1"/>
  <c r="S14" i="95"/>
  <c r="E14" i="95" l="1"/>
  <c r="E15" i="2" l="1"/>
  <c r="AJ4" i="1" l="1"/>
  <c r="AK4" i="1" s="1"/>
  <c r="AL4" i="1" s="1"/>
  <c r="E35" i="7" l="1"/>
  <c r="E17" i="95" l="1"/>
  <c r="E10" i="95" l="1"/>
  <c r="E7" i="95" l="1"/>
  <c r="E51" i="81"/>
  <c r="E49" i="81"/>
  <c r="E47" i="81"/>
  <c r="E45" i="81"/>
  <c r="E43" i="81"/>
  <c r="E41" i="81"/>
  <c r="E39" i="81"/>
  <c r="E37" i="81"/>
  <c r="E35" i="81"/>
  <c r="E33" i="81"/>
  <c r="E31" i="81"/>
  <c r="E29" i="81"/>
  <c r="E27" i="81" l="1"/>
  <c r="E25" i="81"/>
  <c r="E22" i="81"/>
  <c r="E19" i="81"/>
  <c r="E17" i="81" l="1"/>
  <c r="E15" i="81"/>
  <c r="E12" i="81"/>
  <c r="E9" i="81"/>
  <c r="E6" i="81"/>
  <c r="E50" i="6"/>
  <c r="E47" i="6"/>
  <c r="E44" i="6" l="1"/>
  <c r="E42" i="6"/>
  <c r="E25" i="6"/>
  <c r="E23" i="6"/>
  <c r="E8" i="6"/>
  <c r="E5" i="6"/>
  <c r="E50" i="5"/>
  <c r="E47" i="5"/>
  <c r="E45" i="5"/>
  <c r="E42" i="5"/>
  <c r="E40" i="5"/>
  <c r="E37" i="5"/>
  <c r="E34" i="5"/>
  <c r="E30" i="5"/>
  <c r="E28" i="5"/>
  <c r="E26" i="5"/>
  <c r="E24" i="5"/>
  <c r="E22" i="5"/>
  <c r="E20" i="5"/>
  <c r="E18" i="5" l="1"/>
  <c r="E49" i="4"/>
  <c r="E44" i="4"/>
  <c r="E42" i="4"/>
  <c r="E40" i="4"/>
  <c r="E38" i="4"/>
  <c r="E35" i="4"/>
  <c r="E33" i="4"/>
  <c r="E31" i="4"/>
  <c r="E28" i="4"/>
  <c r="E26" i="4"/>
  <c r="E22" i="4"/>
  <c r="E49" i="3"/>
  <c r="E47" i="3"/>
  <c r="E45" i="3"/>
  <c r="E43" i="3"/>
  <c r="E41" i="3"/>
  <c r="E39" i="3"/>
  <c r="E37" i="3"/>
  <c r="E35" i="3" l="1"/>
  <c r="E33" i="3"/>
  <c r="E31" i="3"/>
  <c r="E28" i="3"/>
  <c r="E26" i="3"/>
  <c r="E24" i="3"/>
  <c r="E21" i="3"/>
  <c r="E19" i="3"/>
  <c r="E16" i="3"/>
  <c r="E14" i="3"/>
  <c r="E12" i="3"/>
  <c r="E10" i="3"/>
  <c r="E8" i="3"/>
  <c r="E5" i="3"/>
  <c r="E50" i="2"/>
  <c r="E34" i="2"/>
  <c r="E26" i="2"/>
  <c r="E23" i="2"/>
  <c r="E20" i="2"/>
  <c r="E18" i="2"/>
  <c r="E13" i="2"/>
  <c r="E9" i="2"/>
  <c r="E7" i="2"/>
  <c r="E45" i="1" l="1"/>
  <c r="E40" i="1"/>
  <c r="E38" i="1" l="1"/>
  <c r="E35" i="1"/>
  <c r="E33" i="1"/>
  <c r="E31" i="1"/>
  <c r="E29" i="1"/>
  <c r="E26" i="1"/>
  <c r="V15" i="1" l="1"/>
  <c r="F54" i="95" l="1"/>
  <c r="D54" i="95"/>
  <c r="D56" i="95"/>
  <c r="E54" i="95" l="1"/>
  <c r="D55" i="95" l="1"/>
  <c r="E56" i="7"/>
  <c r="E57" i="7"/>
  <c r="H52" i="1" l="1"/>
  <c r="H4" i="2" s="1"/>
  <c r="H52" i="2" s="1"/>
  <c r="H4" i="3" s="1"/>
  <c r="H52" i="3" s="1"/>
  <c r="H4" i="4" s="1"/>
  <c r="H52" i="4" s="1"/>
  <c r="H4" i="5" s="1"/>
  <c r="H52" i="5" s="1"/>
  <c r="H4" i="6" s="1"/>
  <c r="H52" i="6" s="1"/>
  <c r="H4" i="81" s="1"/>
  <c r="H52" i="81" s="1"/>
  <c r="AC52" i="1"/>
  <c r="AC4" i="2" s="1"/>
  <c r="AC52" i="2" s="1"/>
  <c r="AC4" i="3" s="1"/>
  <c r="AC52" i="3" s="1"/>
  <c r="AC4" i="4" s="1"/>
  <c r="AC52" i="4" s="1"/>
  <c r="AC4" i="5" s="1"/>
  <c r="AC52" i="5" s="1"/>
  <c r="AC4" i="6" s="1"/>
  <c r="AC52" i="6" s="1"/>
  <c r="AC4" i="81" s="1"/>
  <c r="AC52" i="81" s="1"/>
  <c r="Y52" i="1"/>
  <c r="Y4" i="2" s="1"/>
  <c r="Y52" i="2" s="1"/>
  <c r="Y4" i="3" s="1"/>
  <c r="Y52" i="3" s="1"/>
  <c r="Y4" i="4" s="1"/>
  <c r="Y52" i="4" s="1"/>
  <c r="Y4" i="5" s="1"/>
  <c r="Y52" i="5" s="1"/>
  <c r="Y4" i="6" s="1"/>
  <c r="Y52" i="6" s="1"/>
  <c r="Y4" i="81" s="1"/>
  <c r="Y52" i="81" s="1"/>
  <c r="AI52" i="1"/>
  <c r="AI4" i="2" s="1"/>
  <c r="AI52" i="2" s="1"/>
  <c r="AI4" i="3" s="1"/>
  <c r="AI52" i="3" s="1"/>
  <c r="AI4" i="4" s="1"/>
  <c r="AI52" i="4" s="1"/>
  <c r="AI4" i="5" s="1"/>
  <c r="AI52" i="5" s="1"/>
  <c r="AI4" i="6" s="1"/>
  <c r="AI52" i="6" s="1"/>
  <c r="AI4" i="81" s="1"/>
  <c r="AI52" i="81" s="1"/>
  <c r="F53" i="7"/>
  <c r="D55" i="7" s="1"/>
  <c r="E33" i="7"/>
  <c r="D53" i="7"/>
  <c r="AK5" i="1"/>
  <c r="AK6" i="1" s="1"/>
  <c r="AK7" i="1" s="1"/>
  <c r="AK8" i="1" s="1"/>
  <c r="AK9" i="1" s="1"/>
  <c r="AK10" i="1" s="1"/>
  <c r="AK11" i="1" s="1"/>
  <c r="AK12" i="1" s="1"/>
  <c r="AK13" i="1" s="1"/>
  <c r="AK14" i="1" s="1"/>
  <c r="AK15" i="1" s="1"/>
  <c r="AK16" i="1" s="1"/>
  <c r="AK17" i="1" s="1"/>
  <c r="AK18" i="1" s="1"/>
  <c r="AK19" i="1" s="1"/>
  <c r="AK20" i="1" s="1"/>
  <c r="AK21" i="1" s="1"/>
  <c r="AK22" i="1" s="1"/>
  <c r="AK23" i="1" s="1"/>
  <c r="AK24" i="1" s="1"/>
  <c r="AK25" i="1" s="1"/>
  <c r="AK26" i="1" s="1"/>
  <c r="AK27" i="1" s="1"/>
  <c r="AK28" i="1" s="1"/>
  <c r="AK29" i="1" s="1"/>
  <c r="AK30" i="1" s="1"/>
  <c r="AK31" i="1" s="1"/>
  <c r="AK32" i="1" s="1"/>
  <c r="AK33" i="1" s="1"/>
  <c r="AK34" i="1" s="1"/>
  <c r="AK35" i="1" s="1"/>
  <c r="AK36" i="1" s="1"/>
  <c r="AK37" i="1" s="1"/>
  <c r="AK38" i="1" s="1"/>
  <c r="AK39" i="1" s="1"/>
  <c r="AK40" i="1" s="1"/>
  <c r="AK41" i="1" s="1"/>
  <c r="AK42" i="1" s="1"/>
  <c r="AK43" i="1" s="1"/>
  <c r="AK44" i="1" s="1"/>
  <c r="AK45" i="1" s="1"/>
  <c r="AK46" i="1" s="1"/>
  <c r="AK47" i="1" s="1"/>
  <c r="AK48" i="1" s="1"/>
  <c r="AK49" i="1" s="1"/>
  <c r="AK50" i="1" s="1"/>
  <c r="AK51" i="1" s="1"/>
  <c r="AJ52" i="1"/>
  <c r="AJ4" i="2" s="1"/>
  <c r="AJ52" i="2" s="1"/>
  <c r="AJ4" i="3" s="1"/>
  <c r="AJ52" i="3" s="1"/>
  <c r="AJ4" i="4" s="1"/>
  <c r="AJ52" i="4" s="1"/>
  <c r="AJ4" i="5" s="1"/>
  <c r="AJ52" i="5" s="1"/>
  <c r="AJ4" i="6" s="1"/>
  <c r="AJ52" i="6" s="1"/>
  <c r="AJ4" i="81" s="1"/>
  <c r="AJ52" i="81" s="1"/>
  <c r="I52" i="1"/>
  <c r="I4" i="2" s="1"/>
  <c r="I52" i="2" s="1"/>
  <c r="I4" i="3" s="1"/>
  <c r="I52" i="3" s="1"/>
  <c r="I4" i="4" s="1"/>
  <c r="I52" i="4" s="1"/>
  <c r="I4" i="5" s="1"/>
  <c r="I52" i="5" s="1"/>
  <c r="I4" i="6" s="1"/>
  <c r="I52" i="6" s="1"/>
  <c r="I4" i="81" s="1"/>
  <c r="I52" i="81" s="1"/>
  <c r="J52" i="1"/>
  <c r="J4" i="2" s="1"/>
  <c r="J52" i="2" s="1"/>
  <c r="J4" i="3" s="1"/>
  <c r="J52" i="3" s="1"/>
  <c r="J4" i="4" s="1"/>
  <c r="J52" i="4" s="1"/>
  <c r="J4" i="5" s="1"/>
  <c r="J52" i="5" s="1"/>
  <c r="J4" i="6" s="1"/>
  <c r="J52" i="6" s="1"/>
  <c r="J4" i="81" s="1"/>
  <c r="J52" i="81" s="1"/>
  <c r="K52" i="1"/>
  <c r="K4" i="2" s="1"/>
  <c r="K52" i="2" s="1"/>
  <c r="K4" i="3" s="1"/>
  <c r="K52" i="3" s="1"/>
  <c r="K4" i="4" s="1"/>
  <c r="K52" i="4" s="1"/>
  <c r="K4" i="5" s="1"/>
  <c r="K52" i="5" s="1"/>
  <c r="K4" i="6" s="1"/>
  <c r="K52" i="6" s="1"/>
  <c r="K4" i="81" s="1"/>
  <c r="K52" i="81" s="1"/>
  <c r="L52" i="1"/>
  <c r="L4" i="2" s="1"/>
  <c r="L52" i="2" s="1"/>
  <c r="L4" i="3" s="1"/>
  <c r="L52" i="3" s="1"/>
  <c r="L4" i="4" s="1"/>
  <c r="L52" i="4" s="1"/>
  <c r="L4" i="5" s="1"/>
  <c r="L52" i="5" s="1"/>
  <c r="L4" i="6" s="1"/>
  <c r="L52" i="6" s="1"/>
  <c r="L4" i="81" s="1"/>
  <c r="L52" i="81" s="1"/>
  <c r="M52" i="1"/>
  <c r="M4" i="2" s="1"/>
  <c r="M52" i="2" s="1"/>
  <c r="M4" i="3" s="1"/>
  <c r="M52" i="3" s="1"/>
  <c r="M4" i="4" s="1"/>
  <c r="M52" i="4" s="1"/>
  <c r="M4" i="5" s="1"/>
  <c r="M52" i="5" s="1"/>
  <c r="M4" i="6" s="1"/>
  <c r="M52" i="6" s="1"/>
  <c r="M4" i="81" s="1"/>
  <c r="M52" i="81" s="1"/>
  <c r="N52" i="1"/>
  <c r="N4" i="2" s="1"/>
  <c r="N52" i="2" s="1"/>
  <c r="N4" i="3" s="1"/>
  <c r="N52" i="3" s="1"/>
  <c r="N4" i="4" s="1"/>
  <c r="N52" i="4" s="1"/>
  <c r="N4" i="5" s="1"/>
  <c r="N52" i="5" s="1"/>
  <c r="N4" i="6" s="1"/>
  <c r="N52" i="6" s="1"/>
  <c r="N4" i="81" s="1"/>
  <c r="N52" i="81" s="1"/>
  <c r="O52" i="1"/>
  <c r="O4" i="2" s="1"/>
  <c r="O52" i="2" s="1"/>
  <c r="P52" i="1"/>
  <c r="P4" i="2" s="1"/>
  <c r="P52" i="2" s="1"/>
  <c r="P4" i="3" s="1"/>
  <c r="P52" i="3" s="1"/>
  <c r="P4" i="4" s="1"/>
  <c r="P52" i="4" s="1"/>
  <c r="P4" i="5" s="1"/>
  <c r="P52" i="5" s="1"/>
  <c r="P4" i="6" s="1"/>
  <c r="P52" i="6" s="1"/>
  <c r="P4" i="81" s="1"/>
  <c r="P52" i="81" s="1"/>
  <c r="Q52" i="1"/>
  <c r="Q4" i="2" s="1"/>
  <c r="Q52" i="2" s="1"/>
  <c r="Q4" i="3" s="1"/>
  <c r="Q52" i="3" s="1"/>
  <c r="Q4" i="4" s="1"/>
  <c r="Q52" i="4" s="1"/>
  <c r="Q4" i="5" s="1"/>
  <c r="Q52" i="5" s="1"/>
  <c r="Q4" i="6" s="1"/>
  <c r="Q52" i="6" s="1"/>
  <c r="Q4" i="81" s="1"/>
  <c r="Q52" i="81" s="1"/>
  <c r="R52" i="1"/>
  <c r="R4" i="2" s="1"/>
  <c r="R52" i="2" s="1"/>
  <c r="R4" i="3" s="1"/>
  <c r="R52" i="3" s="1"/>
  <c r="R4" i="4" s="1"/>
  <c r="R52" i="4" s="1"/>
  <c r="R4" i="5" s="1"/>
  <c r="R52" i="5" s="1"/>
  <c r="R4" i="6" s="1"/>
  <c r="R52" i="6" s="1"/>
  <c r="R4" i="81" s="1"/>
  <c r="R52" i="81" s="1"/>
  <c r="S52" i="1"/>
  <c r="S4" i="2" s="1"/>
  <c r="S52" i="2" s="1"/>
  <c r="S4" i="3" s="1"/>
  <c r="S52" i="3" s="1"/>
  <c r="S4" i="4" s="1"/>
  <c r="S52" i="4" s="1"/>
  <c r="S4" i="5" s="1"/>
  <c r="S52" i="5" s="1"/>
  <c r="S4" i="6" s="1"/>
  <c r="S52" i="6" s="1"/>
  <c r="S4" i="81" s="1"/>
  <c r="S52" i="81" s="1"/>
  <c r="T52" i="1"/>
  <c r="T4" i="2" s="1"/>
  <c r="T52" i="2" s="1"/>
  <c r="T4" i="3" s="1"/>
  <c r="T52" i="3" s="1"/>
  <c r="T4" i="4" s="1"/>
  <c r="T52" i="4" s="1"/>
  <c r="T4" i="5" s="1"/>
  <c r="T52" i="5" s="1"/>
  <c r="T4" i="6" s="1"/>
  <c r="T52" i="6" s="1"/>
  <c r="T4" i="81" s="1"/>
  <c r="T52" i="81" s="1"/>
  <c r="U52" i="1"/>
  <c r="U4" i="2" s="1"/>
  <c r="U52" i="2" s="1"/>
  <c r="U4" i="3" s="1"/>
  <c r="U52" i="3" s="1"/>
  <c r="U4" i="4" s="1"/>
  <c r="U52" i="4" s="1"/>
  <c r="U4" i="5" s="1"/>
  <c r="U52" i="5" s="1"/>
  <c r="U4" i="6" s="1"/>
  <c r="U52" i="6" s="1"/>
  <c r="U4" i="81" s="1"/>
  <c r="U52" i="81" s="1"/>
  <c r="V52" i="1"/>
  <c r="V4" i="2" s="1"/>
  <c r="V52" i="2" s="1"/>
  <c r="V4" i="3" s="1"/>
  <c r="V52" i="3" s="1"/>
  <c r="V4" i="4" s="1"/>
  <c r="V52" i="4" s="1"/>
  <c r="V4" i="5" s="1"/>
  <c r="V52" i="5" s="1"/>
  <c r="V4" i="6" s="1"/>
  <c r="V52" i="6" s="1"/>
  <c r="V4" i="81" s="1"/>
  <c r="V52" i="81" s="1"/>
  <c r="W52" i="1"/>
  <c r="W4" i="2" s="1"/>
  <c r="W52" i="2" s="1"/>
  <c r="W4" i="3" s="1"/>
  <c r="W52" i="3" s="1"/>
  <c r="W4" i="4" s="1"/>
  <c r="W52" i="4" s="1"/>
  <c r="W4" i="5" s="1"/>
  <c r="W52" i="5" s="1"/>
  <c r="W4" i="6" s="1"/>
  <c r="W52" i="6" s="1"/>
  <c r="W4" i="81" s="1"/>
  <c r="W52" i="81" s="1"/>
  <c r="X52" i="1"/>
  <c r="X4" i="2" s="1"/>
  <c r="X52" i="2" s="1"/>
  <c r="X4" i="3" s="1"/>
  <c r="X52" i="3" s="1"/>
  <c r="X4" i="4" s="1"/>
  <c r="X52" i="4" s="1"/>
  <c r="X4" i="5" s="1"/>
  <c r="X52" i="5" s="1"/>
  <c r="X4" i="6" s="1"/>
  <c r="X52" i="6" s="1"/>
  <c r="X4" i="81" s="1"/>
  <c r="X52" i="81" s="1"/>
  <c r="Z52" i="1"/>
  <c r="Z4" i="2" s="1"/>
  <c r="Z52" i="2" s="1"/>
  <c r="Z4" i="3" s="1"/>
  <c r="Z52" i="3" s="1"/>
  <c r="Z4" i="4" s="1"/>
  <c r="Z52" i="4" s="1"/>
  <c r="Z4" i="5" s="1"/>
  <c r="Z52" i="5" s="1"/>
  <c r="Z4" i="6" s="1"/>
  <c r="Z52" i="6" s="1"/>
  <c r="Z4" i="81" s="1"/>
  <c r="Z52" i="81" s="1"/>
  <c r="AA52" i="1"/>
  <c r="AA4" i="2" s="1"/>
  <c r="AA52" i="2" s="1"/>
  <c r="AA4" i="3" s="1"/>
  <c r="AA52" i="3" s="1"/>
  <c r="AA4" i="4" s="1"/>
  <c r="AA52" i="4" s="1"/>
  <c r="AA4" i="5" s="1"/>
  <c r="AA52" i="5" s="1"/>
  <c r="AA4" i="6" s="1"/>
  <c r="AA52" i="6" s="1"/>
  <c r="AA4" i="81" s="1"/>
  <c r="AA52" i="81" s="1"/>
  <c r="AB52" i="1"/>
  <c r="AB4" i="2" s="1"/>
  <c r="AB52" i="2" s="1"/>
  <c r="AB4" i="3" s="1"/>
  <c r="AB52" i="3" s="1"/>
  <c r="AB4" i="4" s="1"/>
  <c r="AB52" i="4" s="1"/>
  <c r="AB4" i="5" s="1"/>
  <c r="AB52" i="5" s="1"/>
  <c r="AB4" i="6" s="1"/>
  <c r="AB52" i="6" s="1"/>
  <c r="AB4" i="81" s="1"/>
  <c r="AB52" i="81" s="1"/>
  <c r="AD52" i="1"/>
  <c r="AD4" i="2" s="1"/>
  <c r="AD52" i="2" s="1"/>
  <c r="AD4" i="3" s="1"/>
  <c r="AD52" i="3" s="1"/>
  <c r="AD4" i="4" s="1"/>
  <c r="AD52" i="4" s="1"/>
  <c r="AD4" i="5" s="1"/>
  <c r="AD52" i="5" s="1"/>
  <c r="AD4" i="6" s="1"/>
  <c r="AD52" i="6" s="1"/>
  <c r="AD4" i="81" s="1"/>
  <c r="AD52" i="81" s="1"/>
  <c r="AE52" i="1"/>
  <c r="AE4" i="2" s="1"/>
  <c r="AE52" i="2" s="1"/>
  <c r="AE4" i="3" s="1"/>
  <c r="AE52" i="3" s="1"/>
  <c r="AE4" i="4" s="1"/>
  <c r="AE52" i="4" s="1"/>
  <c r="AE4" i="5" s="1"/>
  <c r="AE52" i="5" s="1"/>
  <c r="AE4" i="6" s="1"/>
  <c r="AE52" i="6" s="1"/>
  <c r="AE4" i="81" s="1"/>
  <c r="AE52" i="81" s="1"/>
  <c r="AF52" i="1"/>
  <c r="AF4" i="2" s="1"/>
  <c r="AF52" i="2" s="1"/>
  <c r="AF4" i="3" s="1"/>
  <c r="AF52" i="3" s="1"/>
  <c r="AF4" i="4" s="1"/>
  <c r="AF52" i="4" s="1"/>
  <c r="AF4" i="5" s="1"/>
  <c r="AF52" i="5" s="1"/>
  <c r="AF4" i="6" s="1"/>
  <c r="AF52" i="6" s="1"/>
  <c r="AF4" i="81" s="1"/>
  <c r="AF52" i="81" s="1"/>
  <c r="AG52" i="1"/>
  <c r="AG4" i="2" s="1"/>
  <c r="AG52" i="2" s="1"/>
  <c r="AG4" i="3" s="1"/>
  <c r="AG52" i="3" s="1"/>
  <c r="AG4" i="4" s="1"/>
  <c r="AG52" i="4" s="1"/>
  <c r="AG4" i="5" s="1"/>
  <c r="AG52" i="5" s="1"/>
  <c r="AG4" i="6" s="1"/>
  <c r="AG52" i="6" s="1"/>
  <c r="AG4" i="81" s="1"/>
  <c r="AG52" i="81" s="1"/>
  <c r="AH52" i="1"/>
  <c r="AH4" i="2" s="1"/>
  <c r="AH52" i="2" s="1"/>
  <c r="AH4" i="3" s="1"/>
  <c r="AH52" i="3" s="1"/>
  <c r="AH4" i="4" s="1"/>
  <c r="AH52" i="4" s="1"/>
  <c r="AH4" i="5" s="1"/>
  <c r="AH52" i="5" s="1"/>
  <c r="AH4" i="6" s="1"/>
  <c r="AH52" i="6" s="1"/>
  <c r="AH4" i="81" s="1"/>
  <c r="AH52" i="81" s="1"/>
  <c r="E1" i="2"/>
  <c r="E1" i="3" s="1"/>
  <c r="E1" i="4" s="1"/>
  <c r="E1" i="5" s="1"/>
  <c r="E1" i="6" s="1"/>
  <c r="E1" i="7" s="1"/>
  <c r="D55" i="81"/>
  <c r="F53" i="81"/>
  <c r="E53" i="81"/>
  <c r="D53" i="81"/>
  <c r="F53" i="1"/>
  <c r="F53" i="2"/>
  <c r="F53" i="3"/>
  <c r="F53" i="4"/>
  <c r="F53" i="5"/>
  <c r="F53" i="6"/>
  <c r="D53" i="1"/>
  <c r="D53" i="2"/>
  <c r="D53" i="3"/>
  <c r="D53" i="4"/>
  <c r="D53" i="5"/>
  <c r="D53" i="6"/>
  <c r="D55" i="6"/>
  <c r="E53" i="6"/>
  <c r="E53" i="5"/>
  <c r="D54" i="5" s="1"/>
  <c r="D55" i="4"/>
  <c r="D55" i="3"/>
  <c r="D55" i="2"/>
  <c r="E53" i="4"/>
  <c r="D54" i="4" s="1"/>
  <c r="E53" i="2"/>
  <c r="D55" i="1"/>
  <c r="E53" i="1"/>
  <c r="D54" i="1" s="1"/>
  <c r="E53" i="3"/>
  <c r="D54" i="2" l="1"/>
  <c r="D54" i="6"/>
  <c r="D54" i="3"/>
  <c r="AB4" i="95"/>
  <c r="AB53" i="95" s="1"/>
  <c r="AH4" i="95"/>
  <c r="AH53" i="95" s="1"/>
  <c r="AG4" i="95"/>
  <c r="AG53" i="95" s="1"/>
  <c r="U4" i="95"/>
  <c r="U53" i="95" s="1"/>
  <c r="AA4" i="95"/>
  <c r="AA53" i="95" s="1"/>
  <c r="T4" i="95"/>
  <c r="T53" i="95" s="1"/>
  <c r="M4" i="95"/>
  <c r="M53" i="95" s="1"/>
  <c r="AJ4" i="95"/>
  <c r="AJ53" i="95" s="1"/>
  <c r="L4" i="95"/>
  <c r="L53" i="95" s="1"/>
  <c r="Z4" i="95"/>
  <c r="Z53" i="95" s="1"/>
  <c r="K4" i="95"/>
  <c r="K53" i="95" s="1"/>
  <c r="AF4" i="95"/>
  <c r="AF53" i="95" s="1"/>
  <c r="R4" i="95"/>
  <c r="R53" i="95" s="1"/>
  <c r="J4" i="95"/>
  <c r="J53" i="95" s="1"/>
  <c r="AI4" i="95"/>
  <c r="AI53" i="95" s="1"/>
  <c r="AE4" i="95"/>
  <c r="AE53" i="95" s="1"/>
  <c r="Q4" i="95"/>
  <c r="Q53" i="95" s="1"/>
  <c r="Y4" i="95"/>
  <c r="Y53" i="95" s="1"/>
  <c r="AD4" i="95"/>
  <c r="AD53" i="95" s="1"/>
  <c r="V4" i="95"/>
  <c r="V53" i="95" s="1"/>
  <c r="P4" i="95"/>
  <c r="P53" i="95" s="1"/>
  <c r="N4" i="95"/>
  <c r="N53" i="95" s="1"/>
  <c r="H4" i="95"/>
  <c r="H53" i="95" s="1"/>
  <c r="I4" i="95"/>
  <c r="I53" i="95" s="1"/>
  <c r="AC4" i="95"/>
  <c r="AC53" i="95" s="1"/>
  <c r="S4" i="95"/>
  <c r="S53" i="95" s="1"/>
  <c r="X4" i="95"/>
  <c r="X53" i="95" s="1"/>
  <c r="W4" i="95"/>
  <c r="W53" i="95" s="1"/>
  <c r="W4" i="7" s="1"/>
  <c r="D54" i="81"/>
  <c r="AK52" i="1"/>
  <c r="G5" i="1"/>
  <c r="G6" i="1" s="1"/>
  <c r="AK52" i="2"/>
  <c r="AK4" i="3" s="1"/>
  <c r="AK5" i="3" s="1"/>
  <c r="AK6" i="3" s="1"/>
  <c r="AK7" i="3" s="1"/>
  <c r="AK8" i="3" s="1"/>
  <c r="AK9" i="3" s="1"/>
  <c r="AK10" i="3" s="1"/>
  <c r="AK11" i="3" s="1"/>
  <c r="AK12" i="3" s="1"/>
  <c r="AK13" i="3" s="1"/>
  <c r="AK14" i="3" s="1"/>
  <c r="AK15" i="3" s="1"/>
  <c r="AK16" i="3" s="1"/>
  <c r="AK17" i="3" s="1"/>
  <c r="AK18" i="3" s="1"/>
  <c r="AK19" i="3" s="1"/>
  <c r="AK20" i="3" s="1"/>
  <c r="AK21" i="3" s="1"/>
  <c r="AK22" i="3" s="1"/>
  <c r="AK23" i="3" s="1"/>
  <c r="AK24" i="3" s="1"/>
  <c r="AK25" i="3" s="1"/>
  <c r="AK26" i="3" s="1"/>
  <c r="AK27" i="3" s="1"/>
  <c r="AK28" i="3" s="1"/>
  <c r="AK29" i="3" s="1"/>
  <c r="AK30" i="3" s="1"/>
  <c r="AK31" i="3" s="1"/>
  <c r="AK32" i="3" s="1"/>
  <c r="AK33" i="3" s="1"/>
  <c r="AK34" i="3" s="1"/>
  <c r="AK35" i="3" s="1"/>
  <c r="AK36" i="3" s="1"/>
  <c r="AK37" i="3" s="1"/>
  <c r="AK38" i="3" s="1"/>
  <c r="AK39" i="3" s="1"/>
  <c r="AK40" i="3" s="1"/>
  <c r="AK41" i="3" s="1"/>
  <c r="AK42" i="3" s="1"/>
  <c r="AK43" i="3" s="1"/>
  <c r="AK44" i="3" s="1"/>
  <c r="AK45" i="3" s="1"/>
  <c r="AK46" i="3" s="1"/>
  <c r="AK47" i="3" s="1"/>
  <c r="AK48" i="3" s="1"/>
  <c r="AK49" i="3" s="1"/>
  <c r="AK50" i="3" s="1"/>
  <c r="AK51" i="3" s="1"/>
  <c r="O4" i="3"/>
  <c r="O52" i="3" s="1"/>
  <c r="AK4" i="2" l="1"/>
  <c r="AK5" i="2" s="1"/>
  <c r="AK6" i="2" s="1"/>
  <c r="AK7" i="2" s="1"/>
  <c r="AK8" i="2" s="1"/>
  <c r="AK9" i="2" s="1"/>
  <c r="AK10" i="2" s="1"/>
  <c r="AK11" i="2" s="1"/>
  <c r="AK12" i="2" s="1"/>
  <c r="AK13" i="2" s="1"/>
  <c r="AK14" i="2" s="1"/>
  <c r="AK15" i="2" s="1"/>
  <c r="AK16" i="2" s="1"/>
  <c r="AK17" i="2" s="1"/>
  <c r="AK18" i="2" s="1"/>
  <c r="AK19" i="2" s="1"/>
  <c r="AK20" i="2" s="1"/>
  <c r="AK21" i="2" s="1"/>
  <c r="AK22" i="2" s="1"/>
  <c r="AK23" i="2" s="1"/>
  <c r="AK24" i="2" s="1"/>
  <c r="AK25" i="2" s="1"/>
  <c r="AK26" i="2" s="1"/>
  <c r="AK27" i="2" s="1"/>
  <c r="AK28" i="2" s="1"/>
  <c r="AK29" i="2" s="1"/>
  <c r="AK30" i="2" s="1"/>
  <c r="AK31" i="2" s="1"/>
  <c r="AK32" i="2" s="1"/>
  <c r="AK33" i="2" s="1"/>
  <c r="AK34" i="2" s="1"/>
  <c r="AK35" i="2" s="1"/>
  <c r="AK36" i="2" s="1"/>
  <c r="AK37" i="2" s="1"/>
  <c r="AK38" i="2" s="1"/>
  <c r="AK39" i="2" s="1"/>
  <c r="AK40" i="2" s="1"/>
  <c r="AK41" i="2" s="1"/>
  <c r="AK42" i="2" s="1"/>
  <c r="AK43" i="2" s="1"/>
  <c r="AK44" i="2" s="1"/>
  <c r="AK45" i="2" s="1"/>
  <c r="AK46" i="2" s="1"/>
  <c r="AK47" i="2" s="1"/>
  <c r="AK48" i="2" s="1"/>
  <c r="AK49" i="2" s="1"/>
  <c r="AK50" i="2" s="1"/>
  <c r="AK51" i="2" s="1"/>
  <c r="H4" i="7"/>
  <c r="H52" i="7" s="1"/>
  <c r="V4" i="7"/>
  <c r="V52" i="7" s="1"/>
  <c r="J4" i="7"/>
  <c r="J52" i="7" s="1"/>
  <c r="AJ4" i="7"/>
  <c r="AJ52" i="7" s="1"/>
  <c r="AH4" i="7"/>
  <c r="AH52" i="7" s="1"/>
  <c r="N4" i="7"/>
  <c r="N52" i="7" s="1"/>
  <c r="AD4" i="7"/>
  <c r="AD52" i="7" s="1"/>
  <c r="R4" i="7"/>
  <c r="R52" i="7" s="1"/>
  <c r="M4" i="7"/>
  <c r="M52" i="7" s="1"/>
  <c r="AB4" i="7"/>
  <c r="AB52" i="7" s="1"/>
  <c r="X4" i="7"/>
  <c r="X52" i="7" s="1"/>
  <c r="Y4" i="7"/>
  <c r="Y52" i="7" s="1"/>
  <c r="AF4" i="7"/>
  <c r="AF52" i="7" s="1"/>
  <c r="T4" i="7"/>
  <c r="T52" i="7" s="1"/>
  <c r="S4" i="7"/>
  <c r="S52" i="7" s="1"/>
  <c r="Q4" i="7"/>
  <c r="Q52" i="7" s="1"/>
  <c r="K4" i="7"/>
  <c r="K52" i="7" s="1"/>
  <c r="AA4" i="7"/>
  <c r="AA52" i="7" s="1"/>
  <c r="AC4" i="7"/>
  <c r="AC52" i="7" s="1"/>
  <c r="AE4" i="7"/>
  <c r="AE52" i="7" s="1"/>
  <c r="Z4" i="7"/>
  <c r="Z52" i="7" s="1"/>
  <c r="U4" i="7"/>
  <c r="U52" i="7" s="1"/>
  <c r="I4" i="7"/>
  <c r="I52" i="7" s="1"/>
  <c r="P4" i="7"/>
  <c r="P52" i="7" s="1"/>
  <c r="AI4" i="7"/>
  <c r="AI52" i="7" s="1"/>
  <c r="L4" i="7"/>
  <c r="L52" i="7" s="1"/>
  <c r="AG4" i="7"/>
  <c r="AG52" i="7" s="1"/>
  <c r="AL5" i="1"/>
  <c r="G7" i="1"/>
  <c r="AL6" i="1"/>
  <c r="O4" i="4"/>
  <c r="O52" i="4" s="1"/>
  <c r="AK52" i="3"/>
  <c r="AK4" i="4" s="1"/>
  <c r="AK5" i="4" s="1"/>
  <c r="AK6" i="4" s="1"/>
  <c r="AK7" i="4" s="1"/>
  <c r="AK8" i="4" s="1"/>
  <c r="AK9" i="4" s="1"/>
  <c r="AK10" i="4" s="1"/>
  <c r="AK11" i="4" s="1"/>
  <c r="AK12" i="4" s="1"/>
  <c r="AK13" i="4" s="1"/>
  <c r="AK14" i="4" s="1"/>
  <c r="AK15" i="4" s="1"/>
  <c r="AK16" i="4" s="1"/>
  <c r="AK17" i="4" s="1"/>
  <c r="AK18" i="4" s="1"/>
  <c r="AK19" i="4" s="1"/>
  <c r="AK20" i="4" s="1"/>
  <c r="AK21" i="4" s="1"/>
  <c r="AK22" i="4" s="1"/>
  <c r="AK23" i="4" s="1"/>
  <c r="AK24" i="4" s="1"/>
  <c r="AK25" i="4" s="1"/>
  <c r="AK26" i="4" s="1"/>
  <c r="AK27" i="4" s="1"/>
  <c r="AK28" i="4" s="1"/>
  <c r="AK29" i="4" s="1"/>
  <c r="AK30" i="4" s="1"/>
  <c r="AK31" i="4" s="1"/>
  <c r="AK32" i="4" s="1"/>
  <c r="AK33" i="4" s="1"/>
  <c r="AK34" i="4" s="1"/>
  <c r="AK35" i="4" s="1"/>
  <c r="AK36" i="4" s="1"/>
  <c r="AK37" i="4" s="1"/>
  <c r="AK38" i="4" s="1"/>
  <c r="AK39" i="4" s="1"/>
  <c r="AK40" i="4" s="1"/>
  <c r="AK41" i="4" s="1"/>
  <c r="AK42" i="4" s="1"/>
  <c r="AK43" i="4" s="1"/>
  <c r="AK44" i="4" s="1"/>
  <c r="AK45" i="4" s="1"/>
  <c r="AK46" i="4" s="1"/>
  <c r="AK47" i="4" s="1"/>
  <c r="AK48" i="4" s="1"/>
  <c r="AK49" i="4" s="1"/>
  <c r="AK50" i="4" s="1"/>
  <c r="AK51" i="4" s="1"/>
  <c r="G8" i="1" l="1"/>
  <c r="AL7" i="1"/>
  <c r="AK52" i="4"/>
  <c r="AK4" i="5" s="1"/>
  <c r="AK5" i="5" s="1"/>
  <c r="AK6" i="5" s="1"/>
  <c r="AK7" i="5" s="1"/>
  <c r="AK8" i="5" s="1"/>
  <c r="AK9" i="5" s="1"/>
  <c r="AK10" i="5" s="1"/>
  <c r="AK11" i="5" s="1"/>
  <c r="AK12" i="5" s="1"/>
  <c r="AK13" i="5" s="1"/>
  <c r="AK14" i="5" s="1"/>
  <c r="AK15" i="5" s="1"/>
  <c r="AK16" i="5" s="1"/>
  <c r="AK17" i="5" s="1"/>
  <c r="AK18" i="5" s="1"/>
  <c r="AK19" i="5" s="1"/>
  <c r="AK20" i="5" s="1"/>
  <c r="AK21" i="5" s="1"/>
  <c r="AK22" i="5" s="1"/>
  <c r="AK23" i="5" s="1"/>
  <c r="AK24" i="5" s="1"/>
  <c r="AK25" i="5" s="1"/>
  <c r="AK26" i="5" s="1"/>
  <c r="AK27" i="5" s="1"/>
  <c r="AK28" i="5" s="1"/>
  <c r="AK29" i="5" s="1"/>
  <c r="AK30" i="5" s="1"/>
  <c r="AK31" i="5" s="1"/>
  <c r="AK32" i="5" s="1"/>
  <c r="AK33" i="5" s="1"/>
  <c r="AK34" i="5" s="1"/>
  <c r="AK35" i="5" s="1"/>
  <c r="AK36" i="5" s="1"/>
  <c r="AK37" i="5" s="1"/>
  <c r="AK38" i="5" s="1"/>
  <c r="AK39" i="5" s="1"/>
  <c r="AK40" i="5" s="1"/>
  <c r="AK41" i="5" s="1"/>
  <c r="AK42" i="5" s="1"/>
  <c r="AK43" i="5" s="1"/>
  <c r="AK44" i="5" s="1"/>
  <c r="AK45" i="5" s="1"/>
  <c r="AK46" i="5" s="1"/>
  <c r="AK47" i="5" s="1"/>
  <c r="AK48" i="5" s="1"/>
  <c r="AK49" i="5" s="1"/>
  <c r="AK50" i="5" s="1"/>
  <c r="AK51" i="5" s="1"/>
  <c r="O4" i="5"/>
  <c r="O52" i="5" s="1"/>
  <c r="AL8" i="1" l="1"/>
  <c r="G9" i="1"/>
  <c r="O4" i="6"/>
  <c r="O52" i="6" s="1"/>
  <c r="AK52" i="5"/>
  <c r="AK4" i="6" s="1"/>
  <c r="AK5" i="6" s="1"/>
  <c r="AK6" i="6" s="1"/>
  <c r="AK7" i="6" s="1"/>
  <c r="AK8" i="6" s="1"/>
  <c r="AK9" i="6" s="1"/>
  <c r="AK10" i="6" s="1"/>
  <c r="AK11" i="6" s="1"/>
  <c r="AK12" i="6" s="1"/>
  <c r="AK13" i="6" s="1"/>
  <c r="AK14" i="6" s="1"/>
  <c r="AK15" i="6" s="1"/>
  <c r="AK16" i="6" s="1"/>
  <c r="AK17" i="6" s="1"/>
  <c r="AK18" i="6" s="1"/>
  <c r="AK19" i="6" s="1"/>
  <c r="AK20" i="6" s="1"/>
  <c r="AK21" i="6" s="1"/>
  <c r="AK22" i="6" s="1"/>
  <c r="AK23" i="6" s="1"/>
  <c r="AK24" i="6" s="1"/>
  <c r="AK25" i="6" s="1"/>
  <c r="AK26" i="6" s="1"/>
  <c r="AK27" i="6" s="1"/>
  <c r="AK28" i="6" s="1"/>
  <c r="AK29" i="6" s="1"/>
  <c r="AK30" i="6" s="1"/>
  <c r="AK31" i="6" s="1"/>
  <c r="AK32" i="6" s="1"/>
  <c r="AK33" i="6" s="1"/>
  <c r="AK34" i="6" s="1"/>
  <c r="AK35" i="6" s="1"/>
  <c r="AK36" i="6" s="1"/>
  <c r="AK37" i="6" s="1"/>
  <c r="AK38" i="6" s="1"/>
  <c r="AK39" i="6" s="1"/>
  <c r="AK40" i="6" s="1"/>
  <c r="AK41" i="6" s="1"/>
  <c r="AK42" i="6" s="1"/>
  <c r="AK43" i="6" s="1"/>
  <c r="AK44" i="6" s="1"/>
  <c r="AK45" i="6" s="1"/>
  <c r="AK46" i="6" s="1"/>
  <c r="AK47" i="6" s="1"/>
  <c r="AK48" i="6" s="1"/>
  <c r="AK49" i="6" s="1"/>
  <c r="AK50" i="6" s="1"/>
  <c r="AK51" i="6" s="1"/>
  <c r="W52" i="7" l="1"/>
  <c r="AL9" i="1"/>
  <c r="G10" i="1"/>
  <c r="O4" i="81"/>
  <c r="O52" i="81" s="1"/>
  <c r="O4" i="95" s="1"/>
  <c r="O53" i="95" s="1"/>
  <c r="O4" i="7" s="1"/>
  <c r="AK52" i="6"/>
  <c r="AK4" i="81" s="1"/>
  <c r="AK5" i="81" s="1"/>
  <c r="AK6" i="81" s="1"/>
  <c r="AK7" i="81" s="1"/>
  <c r="AK8" i="81" s="1"/>
  <c r="AK9" i="81" s="1"/>
  <c r="AK10" i="81" s="1"/>
  <c r="AK11" i="81" s="1"/>
  <c r="AK12" i="81" s="1"/>
  <c r="AK13" i="81" s="1"/>
  <c r="AK14" i="81" s="1"/>
  <c r="AK15" i="81" s="1"/>
  <c r="AK16" i="81" s="1"/>
  <c r="AK17" i="81" s="1"/>
  <c r="AK18" i="81" s="1"/>
  <c r="AK19" i="81" s="1"/>
  <c r="AK20" i="81" s="1"/>
  <c r="AK21" i="81" s="1"/>
  <c r="AK22" i="81" s="1"/>
  <c r="AK23" i="81" s="1"/>
  <c r="AK24" i="81" s="1"/>
  <c r="AK25" i="81" s="1"/>
  <c r="AK26" i="81" s="1"/>
  <c r="AK27" i="81" s="1"/>
  <c r="AK28" i="81" s="1"/>
  <c r="AK29" i="81" s="1"/>
  <c r="AK30" i="81" s="1"/>
  <c r="AK31" i="81" s="1"/>
  <c r="AK32" i="81" s="1"/>
  <c r="AK33" i="81" s="1"/>
  <c r="AK34" i="81" s="1"/>
  <c r="AK35" i="81" s="1"/>
  <c r="AK36" i="81" s="1"/>
  <c r="AK37" i="81" s="1"/>
  <c r="AK38" i="81" s="1"/>
  <c r="AK39" i="81" s="1"/>
  <c r="AK40" i="81" s="1"/>
  <c r="AK41" i="81" s="1"/>
  <c r="AK42" i="81" s="1"/>
  <c r="AK43" i="81" s="1"/>
  <c r="AK44" i="81" s="1"/>
  <c r="AK45" i="81" s="1"/>
  <c r="AK46" i="81" s="1"/>
  <c r="AK47" i="81" s="1"/>
  <c r="AK48" i="81" s="1"/>
  <c r="AK49" i="81" s="1"/>
  <c r="AK50" i="81" s="1"/>
  <c r="AK51" i="81" s="1"/>
  <c r="AK53" i="95" l="1"/>
  <c r="AK4" i="7" s="1"/>
  <c r="G11" i="1"/>
  <c r="AL10" i="1"/>
  <c r="AK52" i="81"/>
  <c r="AK4" i="95" l="1"/>
  <c r="AK5" i="95" s="1"/>
  <c r="AK6" i="95" s="1"/>
  <c r="AK7" i="95" s="1"/>
  <c r="AK8" i="95" s="1"/>
  <c r="AK9" i="95" s="1"/>
  <c r="AK10" i="95" s="1"/>
  <c r="AK11" i="95" s="1"/>
  <c r="AK12" i="95" s="1"/>
  <c r="AK13" i="95" s="1"/>
  <c r="G12" i="1"/>
  <c r="AL11" i="1"/>
  <c r="AK14" i="95" l="1"/>
  <c r="AK15" i="95" s="1"/>
  <c r="AK16" i="95" s="1"/>
  <c r="AK17" i="95" s="1"/>
  <c r="AK18" i="95" s="1"/>
  <c r="AK19" i="95" s="1"/>
  <c r="AK20" i="95" s="1"/>
  <c r="AK21" i="95" s="1"/>
  <c r="AK22" i="95" s="1"/>
  <c r="G13" i="1"/>
  <c r="AL12" i="1"/>
  <c r="AK23" i="95" l="1"/>
  <c r="AK24" i="95" s="1"/>
  <c r="AK25" i="95" s="1"/>
  <c r="AK26" i="95" s="1"/>
  <c r="AK27" i="95" s="1"/>
  <c r="AK28" i="95" s="1"/>
  <c r="AK29" i="95" s="1"/>
  <c r="AK30" i="95" s="1"/>
  <c r="AK31" i="95" s="1"/>
  <c r="AK32" i="95" s="1"/>
  <c r="AK33" i="95" s="1"/>
  <c r="AK34" i="95" s="1"/>
  <c r="AK35" i="95" s="1"/>
  <c r="AK36" i="95" s="1"/>
  <c r="AK37" i="95" s="1"/>
  <c r="AK38" i="95" s="1"/>
  <c r="AK39" i="95" s="1"/>
  <c r="AK40" i="95" s="1"/>
  <c r="AK41" i="95" s="1"/>
  <c r="AK42" i="95" s="1"/>
  <c r="AK43" i="95" s="1"/>
  <c r="AK44" i="95" s="1"/>
  <c r="AK45" i="95" s="1"/>
  <c r="AK46" i="95" s="1"/>
  <c r="AK47" i="95" s="1"/>
  <c r="AK48" i="95" s="1"/>
  <c r="AK49" i="95" s="1"/>
  <c r="AK50" i="95" s="1"/>
  <c r="AK51" i="95" s="1"/>
  <c r="AK52" i="95" s="1"/>
  <c r="O52" i="7"/>
  <c r="AK5" i="7"/>
  <c r="AK6" i="7" s="1"/>
  <c r="AK7" i="7" s="1"/>
  <c r="AK8" i="7" s="1"/>
  <c r="AK9" i="7" s="1"/>
  <c r="AK10" i="7" s="1"/>
  <c r="AK11" i="7" s="1"/>
  <c r="AK12" i="7" s="1"/>
  <c r="AK13" i="7" s="1"/>
  <c r="AK14" i="7" s="1"/>
  <c r="AK15" i="7" s="1"/>
  <c r="AK16" i="7" s="1"/>
  <c r="AK17" i="7" s="1"/>
  <c r="AK18" i="7" s="1"/>
  <c r="AK19" i="7" s="1"/>
  <c r="AK20" i="7" s="1"/>
  <c r="AK21" i="7" s="1"/>
  <c r="AK22" i="7" s="1"/>
  <c r="AK23" i="7" s="1"/>
  <c r="AK24" i="7" s="1"/>
  <c r="AK25" i="7" s="1"/>
  <c r="AK26" i="7" s="1"/>
  <c r="AK27" i="7" s="1"/>
  <c r="AK28" i="7" s="1"/>
  <c r="AK29" i="7" s="1"/>
  <c r="AK30" i="7" s="1"/>
  <c r="AK31" i="7" s="1"/>
  <c r="AK32" i="7" s="1"/>
  <c r="AK33" i="7" s="1"/>
  <c r="AK34" i="7" s="1"/>
  <c r="AK35" i="7" s="1"/>
  <c r="AK36" i="7" s="1"/>
  <c r="AK37" i="7" s="1"/>
  <c r="AK38" i="7" s="1"/>
  <c r="AK39" i="7" s="1"/>
  <c r="AK40" i="7" s="1"/>
  <c r="AK41" i="7" s="1"/>
  <c r="AK42" i="7" s="1"/>
  <c r="AK43" i="7" s="1"/>
  <c r="AK44" i="7" s="1"/>
  <c r="AK45" i="7" s="1"/>
  <c r="AK46" i="7" s="1"/>
  <c r="AK47" i="7" s="1"/>
  <c r="AK48" i="7" s="1"/>
  <c r="AK49" i="7" s="1"/>
  <c r="AK50" i="7" s="1"/>
  <c r="AK51" i="7" s="1"/>
  <c r="G14" i="1"/>
  <c r="AL13" i="1"/>
  <c r="AK52" i="7" l="1"/>
  <c r="G15" i="1"/>
  <c r="AL14" i="1"/>
  <c r="AL15" i="1" l="1"/>
  <c r="G16" i="1"/>
  <c r="AL16" i="1" l="1"/>
  <c r="G17" i="1"/>
  <c r="AL17" i="1" l="1"/>
  <c r="G18" i="1"/>
  <c r="G19" i="1" l="1"/>
  <c r="AL18" i="1"/>
  <c r="G20" i="1" l="1"/>
  <c r="AL19" i="1"/>
  <c r="G21" i="1" l="1"/>
  <c r="AL20" i="1"/>
  <c r="G22" i="1" l="1"/>
  <c r="AL21" i="1"/>
  <c r="G23" i="1" l="1"/>
  <c r="AL22" i="1"/>
  <c r="AL23" i="1" l="1"/>
  <c r="G24" i="1"/>
  <c r="AL24" i="1" l="1"/>
  <c r="G25" i="1"/>
  <c r="AL25" i="1" l="1"/>
  <c r="G26" i="1"/>
  <c r="G27" i="1" l="1"/>
  <c r="AL26" i="1"/>
  <c r="G28" i="1" l="1"/>
  <c r="AL27" i="1"/>
  <c r="G29" i="1" l="1"/>
  <c r="AL28" i="1"/>
  <c r="G30" i="1" l="1"/>
  <c r="AL29" i="1"/>
  <c r="G31" i="1" l="1"/>
  <c r="AL30" i="1"/>
  <c r="AL31" i="1" l="1"/>
  <c r="G32" i="1"/>
  <c r="AL32" i="1" l="1"/>
  <c r="G33" i="1"/>
  <c r="AL33" i="1" l="1"/>
  <c r="G34" i="1"/>
  <c r="G35" i="1" l="1"/>
  <c r="AL34" i="1"/>
  <c r="G36" i="1" l="1"/>
  <c r="AL35" i="1"/>
  <c r="G37" i="1" l="1"/>
  <c r="AL36" i="1"/>
  <c r="G38" i="1" l="1"/>
  <c r="AL37" i="1"/>
  <c r="G39" i="1" l="1"/>
  <c r="AL38" i="1"/>
  <c r="AL39" i="1" l="1"/>
  <c r="G40" i="1"/>
  <c r="AL40" i="1" l="1"/>
  <c r="G41" i="1"/>
  <c r="AL41" i="1" l="1"/>
  <c r="G42" i="1"/>
  <c r="G43" i="1" l="1"/>
  <c r="AL42" i="1"/>
  <c r="G44" i="1" l="1"/>
  <c r="AL43" i="1"/>
  <c r="G45" i="1" l="1"/>
  <c r="AL44" i="1"/>
  <c r="G46" i="1" l="1"/>
  <c r="AL45" i="1"/>
  <c r="G47" i="1" l="1"/>
  <c r="AL46" i="1"/>
  <c r="AL47" i="1" l="1"/>
  <c r="G48" i="1"/>
  <c r="AL48" i="1" l="1"/>
  <c r="G49" i="1"/>
  <c r="AL49" i="1" l="1"/>
  <c r="G50" i="1"/>
  <c r="G51" i="1" l="1"/>
  <c r="AL50" i="1"/>
  <c r="G52" i="1" l="1"/>
  <c r="AL51" i="1"/>
  <c r="G4" i="2" l="1"/>
  <c r="G5" i="2" s="1"/>
  <c r="AL52" i="1"/>
  <c r="AL71" i="1" l="1"/>
  <c r="AL4" i="2"/>
  <c r="G6" i="2"/>
  <c r="AL5" i="2"/>
  <c r="G7" i="2" l="1"/>
  <c r="AL6" i="2"/>
  <c r="G8" i="2" l="1"/>
  <c r="AL7" i="2"/>
  <c r="AL8" i="2" l="1"/>
  <c r="G9" i="2"/>
  <c r="G10" i="2" l="1"/>
  <c r="AL9" i="2"/>
  <c r="G11" i="2" l="1"/>
  <c r="AL10" i="2"/>
  <c r="G12" i="2" l="1"/>
  <c r="AL11" i="2"/>
  <c r="G13" i="2" l="1"/>
  <c r="AL12" i="2"/>
  <c r="G14" i="2" l="1"/>
  <c r="AL13" i="2"/>
  <c r="G15" i="2" l="1"/>
  <c r="AL14" i="2"/>
  <c r="G16" i="2" l="1"/>
  <c r="AL15" i="2"/>
  <c r="G17" i="2" l="1"/>
  <c r="AL16" i="2"/>
  <c r="AL17" i="2" l="1"/>
  <c r="G18" i="2"/>
  <c r="G19" i="2" l="1"/>
  <c r="AL18" i="2"/>
  <c r="G20" i="2" l="1"/>
  <c r="AL19" i="2"/>
  <c r="AL20" i="2" l="1"/>
  <c r="G21" i="2"/>
  <c r="AL21" i="2" l="1"/>
  <c r="G22" i="2"/>
  <c r="G23" i="2" l="1"/>
  <c r="AL22" i="2"/>
  <c r="G24" i="2" l="1"/>
  <c r="AL23" i="2"/>
  <c r="AL24" i="2" l="1"/>
  <c r="G25" i="2"/>
  <c r="G26" i="2" l="1"/>
  <c r="AL25" i="2"/>
  <c r="G27" i="2" l="1"/>
  <c r="AL26" i="2"/>
  <c r="G28" i="2" l="1"/>
  <c r="AL27" i="2"/>
  <c r="G29" i="2" l="1"/>
  <c r="AL28" i="2"/>
  <c r="AL29" i="2" l="1"/>
  <c r="G30" i="2"/>
  <c r="G31" i="2" l="1"/>
  <c r="AL30" i="2"/>
  <c r="G32" i="2" l="1"/>
  <c r="AL31" i="2"/>
  <c r="G33" i="2" l="1"/>
  <c r="AL32" i="2"/>
  <c r="G34" i="2" l="1"/>
  <c r="AL33" i="2"/>
  <c r="AL34" i="2" l="1"/>
  <c r="G35" i="2"/>
  <c r="AL35" i="2" l="1"/>
  <c r="G36" i="2"/>
  <c r="AL36" i="2" l="1"/>
  <c r="G37" i="2"/>
  <c r="G38" i="2" l="1"/>
  <c r="AL37" i="2"/>
  <c r="G39" i="2" l="1"/>
  <c r="AL38" i="2"/>
  <c r="AL39" i="2" l="1"/>
  <c r="G40" i="2"/>
  <c r="G41" i="2" l="1"/>
  <c r="AL40" i="2"/>
  <c r="G42" i="2" l="1"/>
  <c r="AL41" i="2"/>
  <c r="AL42" i="2" l="1"/>
  <c r="G43" i="2"/>
  <c r="AL43" i="2" l="1"/>
  <c r="G44" i="2"/>
  <c r="G45" i="2" l="1"/>
  <c r="AL44" i="2"/>
  <c r="G46" i="2" l="1"/>
  <c r="AL45" i="2"/>
  <c r="G47" i="2" l="1"/>
  <c r="AL46" i="2"/>
  <c r="AL47" i="2" l="1"/>
  <c r="G48" i="2"/>
  <c r="G49" i="2" l="1"/>
  <c r="AL48" i="2"/>
  <c r="G50" i="2" l="1"/>
  <c r="AL49" i="2"/>
  <c r="AL50" i="2" l="1"/>
  <c r="G51" i="2"/>
  <c r="G52" i="2" l="1"/>
  <c r="AL51" i="2"/>
  <c r="G4" i="3" l="1"/>
  <c r="G5" i="3" s="1"/>
  <c r="AL52" i="2"/>
  <c r="AL71" i="2" s="1"/>
  <c r="AL4" i="3" l="1"/>
  <c r="G6" i="3"/>
  <c r="AL5" i="3"/>
  <c r="G7" i="3" l="1"/>
  <c r="AL6" i="3"/>
  <c r="G8" i="3" l="1"/>
  <c r="AL7" i="3"/>
  <c r="AL8" i="3" l="1"/>
  <c r="G9" i="3"/>
  <c r="AL9" i="3" l="1"/>
  <c r="G10" i="3"/>
  <c r="G11" i="3" l="1"/>
  <c r="AL10" i="3"/>
  <c r="G12" i="3" l="1"/>
  <c r="AL11" i="3"/>
  <c r="G13" i="3" l="1"/>
  <c r="AL12" i="3"/>
  <c r="G14" i="3" l="1"/>
  <c r="AL13" i="3"/>
  <c r="AL14" i="3" l="1"/>
  <c r="G15" i="3"/>
  <c r="G16" i="3" l="1"/>
  <c r="AL15" i="3"/>
  <c r="AL16" i="3" l="1"/>
  <c r="G17" i="3"/>
  <c r="G18" i="3" l="1"/>
  <c r="AL17" i="3"/>
  <c r="AL18" i="3" l="1"/>
  <c r="G19" i="3"/>
  <c r="AL19" i="3" l="1"/>
  <c r="G20" i="3"/>
  <c r="AL20" i="3" l="1"/>
  <c r="G21" i="3"/>
  <c r="AL21" i="3" l="1"/>
  <c r="G22" i="3"/>
  <c r="AL22" i="3" l="1"/>
  <c r="G23" i="3"/>
  <c r="G24" i="3" l="1"/>
  <c r="AL23" i="3"/>
  <c r="G25" i="3" l="1"/>
  <c r="AL24" i="3"/>
  <c r="G26" i="3" l="1"/>
  <c r="AL25" i="3"/>
  <c r="G27" i="3" l="1"/>
  <c r="AL26" i="3"/>
  <c r="G28" i="3" l="1"/>
  <c r="AL27" i="3"/>
  <c r="G29" i="3" l="1"/>
  <c r="AL28" i="3"/>
  <c r="G30" i="3" l="1"/>
  <c r="AL29" i="3"/>
  <c r="G31" i="3" l="1"/>
  <c r="AL30" i="3"/>
  <c r="G32" i="3" l="1"/>
  <c r="AL31" i="3"/>
  <c r="G33" i="3" l="1"/>
  <c r="AL32" i="3"/>
  <c r="G34" i="3" l="1"/>
  <c r="AL33" i="3"/>
  <c r="G35" i="3" l="1"/>
  <c r="AL34" i="3"/>
  <c r="AL35" i="3" l="1"/>
  <c r="G36" i="3"/>
  <c r="G37" i="3" l="1"/>
  <c r="AL36" i="3"/>
  <c r="AL37" i="3" l="1"/>
  <c r="G38" i="3"/>
  <c r="G39" i="3" l="1"/>
  <c r="AL38" i="3"/>
  <c r="AL39" i="3" l="1"/>
  <c r="G40" i="3"/>
  <c r="G41" i="3" l="1"/>
  <c r="AL40" i="3"/>
  <c r="G42" i="3" l="1"/>
  <c r="AL41" i="3"/>
  <c r="G43" i="3" l="1"/>
  <c r="AL42" i="3"/>
  <c r="G44" i="3" l="1"/>
  <c r="AL43" i="3"/>
  <c r="AL44" i="3" l="1"/>
  <c r="G45" i="3"/>
  <c r="AL45" i="3" l="1"/>
  <c r="G46" i="3"/>
  <c r="AL46" i="3" l="1"/>
  <c r="G47" i="3"/>
  <c r="AL47" i="3" l="1"/>
  <c r="G48" i="3"/>
  <c r="G49" i="3" l="1"/>
  <c r="AL48" i="3"/>
  <c r="AL49" i="3" l="1"/>
  <c r="G50" i="3"/>
  <c r="G51" i="3" l="1"/>
  <c r="AL50" i="3"/>
  <c r="G52" i="3" l="1"/>
  <c r="AL51" i="3"/>
  <c r="G4" i="4" l="1"/>
  <c r="G5" i="4" s="1"/>
  <c r="AL52" i="3"/>
  <c r="AL4" i="4" l="1"/>
  <c r="G6" i="4"/>
  <c r="AL5" i="4"/>
  <c r="G7" i="4" l="1"/>
  <c r="AL6" i="4"/>
  <c r="G8" i="4" l="1"/>
  <c r="AL7" i="4"/>
  <c r="G9" i="4" l="1"/>
  <c r="AL8" i="4"/>
  <c r="G10" i="4" l="1"/>
  <c r="AL9" i="4"/>
  <c r="G11" i="4" l="1"/>
  <c r="AL10" i="4"/>
  <c r="AL11" i="4" l="1"/>
  <c r="G12" i="4"/>
  <c r="G13" i="4" l="1"/>
  <c r="AL12" i="4"/>
  <c r="G14" i="4" l="1"/>
  <c r="AL13" i="4"/>
  <c r="G15" i="4" l="1"/>
  <c r="AL14" i="4"/>
  <c r="G16" i="4" l="1"/>
  <c r="AL15" i="4"/>
  <c r="G17" i="4" l="1"/>
  <c r="AL16" i="4"/>
  <c r="G18" i="4" l="1"/>
  <c r="AL17" i="4"/>
  <c r="AL18" i="4" l="1"/>
  <c r="G19" i="4"/>
  <c r="AL19" i="4" l="1"/>
  <c r="G20" i="4"/>
  <c r="G21" i="4" l="1"/>
  <c r="AL20" i="4"/>
  <c r="G22" i="4" l="1"/>
  <c r="AL21" i="4"/>
  <c r="AL22" i="4" l="1"/>
  <c r="G23" i="4"/>
  <c r="G24" i="4" l="1"/>
  <c r="AL23" i="4"/>
  <c r="G25" i="4" l="1"/>
  <c r="AL24" i="4"/>
  <c r="G26" i="4" l="1"/>
  <c r="AL25" i="4"/>
  <c r="AL26" i="4" l="1"/>
  <c r="G27" i="4"/>
  <c r="AL27" i="4" l="1"/>
  <c r="G28" i="4"/>
  <c r="G29" i="4" l="1"/>
  <c r="AL28" i="4"/>
  <c r="G30" i="4" l="1"/>
  <c r="AL29" i="4"/>
  <c r="G31" i="4" l="1"/>
  <c r="AL30" i="4"/>
  <c r="G32" i="4" l="1"/>
  <c r="AL31" i="4"/>
  <c r="G33" i="4" l="1"/>
  <c r="AL32" i="4"/>
  <c r="G34" i="4" l="1"/>
  <c r="AL33" i="4"/>
  <c r="G35" i="4" l="1"/>
  <c r="AL34" i="4"/>
  <c r="G36" i="4" l="1"/>
  <c r="AL35" i="4"/>
  <c r="AL36" i="4" l="1"/>
  <c r="G37" i="4"/>
  <c r="G38" i="4" l="1"/>
  <c r="AL37" i="4"/>
  <c r="AL38" i="4" l="1"/>
  <c r="G39" i="4"/>
  <c r="G40" i="4" l="1"/>
  <c r="AL39" i="4"/>
  <c r="G41" i="4" l="1"/>
  <c r="AL40" i="4"/>
  <c r="G42" i="4" l="1"/>
  <c r="AL41" i="4"/>
  <c r="G43" i="4" l="1"/>
  <c r="AL42" i="4"/>
  <c r="AL43" i="4" l="1"/>
  <c r="G44" i="4"/>
  <c r="G45" i="4" l="1"/>
  <c r="AL44" i="4"/>
  <c r="AL45" i="4" l="1"/>
  <c r="G46" i="4"/>
  <c r="AL46" i="4" l="1"/>
  <c r="G47" i="4"/>
  <c r="G48" i="4" l="1"/>
  <c r="AL47" i="4"/>
  <c r="G49" i="4" l="1"/>
  <c r="AL48" i="4"/>
  <c r="G50" i="4" l="1"/>
  <c r="AL49" i="4"/>
  <c r="AL50" i="4" l="1"/>
  <c r="G51" i="4"/>
  <c r="AL51" i="4" l="1"/>
  <c r="G52" i="4"/>
  <c r="G4" i="5" l="1"/>
  <c r="G5" i="5" s="1"/>
  <c r="AL52" i="4"/>
  <c r="AL71" i="4" s="1"/>
  <c r="AL4" i="5" l="1"/>
  <c r="G6" i="5"/>
  <c r="AL5" i="5"/>
  <c r="G7" i="5" l="1"/>
  <c r="AL6" i="5"/>
  <c r="G8" i="5" l="1"/>
  <c r="AL7" i="5"/>
  <c r="G9" i="5" l="1"/>
  <c r="AL8" i="5"/>
  <c r="AL9" i="5" l="1"/>
  <c r="G10" i="5"/>
  <c r="G11" i="5" l="1"/>
  <c r="AL10" i="5"/>
  <c r="G12" i="5" l="1"/>
  <c r="AL11" i="5"/>
  <c r="G13" i="5" l="1"/>
  <c r="AL12" i="5"/>
  <c r="AL13" i="5" l="1"/>
  <c r="G14" i="5"/>
  <c r="G15" i="5" l="1"/>
  <c r="AL14" i="5"/>
  <c r="G16" i="5" l="1"/>
  <c r="AL15" i="5"/>
  <c r="G17" i="5" l="1"/>
  <c r="AL16" i="5"/>
  <c r="G18" i="5" l="1"/>
  <c r="AL17" i="5"/>
  <c r="AL18" i="5" l="1"/>
  <c r="G19" i="5"/>
  <c r="G20" i="5" l="1"/>
  <c r="AL19" i="5"/>
  <c r="G21" i="5" l="1"/>
  <c r="AL20" i="5"/>
  <c r="G22" i="5" l="1"/>
  <c r="AL21" i="5"/>
  <c r="G23" i="5" l="1"/>
  <c r="AL22" i="5"/>
  <c r="G24" i="5" l="1"/>
  <c r="AL23" i="5"/>
  <c r="G25" i="5" l="1"/>
  <c r="AL24" i="5"/>
  <c r="G26" i="5" l="1"/>
  <c r="AL25" i="5"/>
  <c r="G27" i="5" l="1"/>
  <c r="AL26" i="5"/>
  <c r="G28" i="5" l="1"/>
  <c r="AL27" i="5"/>
  <c r="G29" i="5" l="1"/>
  <c r="AL28" i="5"/>
  <c r="G30" i="5" l="1"/>
  <c r="AL29" i="5"/>
  <c r="G31" i="5" l="1"/>
  <c r="AL30" i="5"/>
  <c r="G32" i="5" l="1"/>
  <c r="AL31" i="5"/>
  <c r="G33" i="5" l="1"/>
  <c r="AL32" i="5"/>
  <c r="G34" i="5" l="1"/>
  <c r="AL33" i="5"/>
  <c r="G35" i="5" l="1"/>
  <c r="AL34" i="5"/>
  <c r="AL35" i="5" l="1"/>
  <c r="G36" i="5"/>
  <c r="G37" i="5" l="1"/>
  <c r="AL36" i="5"/>
  <c r="G38" i="5" l="1"/>
  <c r="AL37" i="5"/>
  <c r="G39" i="5" l="1"/>
  <c r="AL38" i="5"/>
  <c r="G40" i="5" l="1"/>
  <c r="AL39" i="5"/>
  <c r="AL40" i="5" l="1"/>
  <c r="G41" i="5"/>
  <c r="G42" i="5" l="1"/>
  <c r="AL41" i="5"/>
  <c r="G43" i="5" l="1"/>
  <c r="AL42" i="5"/>
  <c r="G44" i="5" l="1"/>
  <c r="AL43" i="5"/>
  <c r="AL44" i="5" l="1"/>
  <c r="G45" i="5"/>
  <c r="G46" i="5" l="1"/>
  <c r="AL45" i="5"/>
  <c r="G47" i="5" l="1"/>
  <c r="AL46" i="5"/>
  <c r="AL47" i="5" l="1"/>
  <c r="G48" i="5"/>
  <c r="G49" i="5" l="1"/>
  <c r="AL48" i="5"/>
  <c r="G50" i="5" l="1"/>
  <c r="AL49" i="5"/>
  <c r="AL50" i="5" l="1"/>
  <c r="G51" i="5"/>
  <c r="G52" i="5" l="1"/>
  <c r="AL51" i="5"/>
  <c r="G4" i="6" l="1"/>
  <c r="G5" i="6" s="1"/>
  <c r="AL52" i="5"/>
  <c r="AL4" i="6" l="1"/>
  <c r="AL5" i="6"/>
  <c r="G6" i="6"/>
  <c r="G7" i="6" l="1"/>
  <c r="AL6" i="6"/>
  <c r="G8" i="6" l="1"/>
  <c r="AL7" i="6"/>
  <c r="AL8" i="6" l="1"/>
  <c r="G9" i="6"/>
  <c r="G10" i="6" l="1"/>
  <c r="AL9" i="6"/>
  <c r="G11" i="6" l="1"/>
  <c r="AL10" i="6"/>
  <c r="AL11" i="6" l="1"/>
  <c r="G12" i="6"/>
  <c r="AL12" i="6" l="1"/>
  <c r="G13" i="6"/>
  <c r="G14" i="6" l="1"/>
  <c r="AL13" i="6"/>
  <c r="G15" i="6" l="1"/>
  <c r="AL14" i="6"/>
  <c r="AL15" i="6" l="1"/>
  <c r="G16" i="6"/>
  <c r="G17" i="6" l="1"/>
  <c r="AL16" i="6"/>
  <c r="G18" i="6" l="1"/>
  <c r="AL17" i="6"/>
  <c r="G19" i="6" l="1"/>
  <c r="AL18" i="6"/>
  <c r="AL19" i="6" l="1"/>
  <c r="G20" i="6"/>
  <c r="G21" i="6" l="1"/>
  <c r="AL20" i="6"/>
  <c r="G22" i="6" l="1"/>
  <c r="AL21" i="6"/>
  <c r="AL22" i="6" l="1"/>
  <c r="G23" i="6"/>
  <c r="G24" i="6" l="1"/>
  <c r="AL23" i="6"/>
  <c r="G25" i="6" l="1"/>
  <c r="AL24" i="6"/>
  <c r="G26" i="6" l="1"/>
  <c r="AL25" i="6"/>
  <c r="G27" i="6" l="1"/>
  <c r="AL26" i="6"/>
  <c r="G28" i="6" l="1"/>
  <c r="AL27" i="6"/>
  <c r="G29" i="6" l="1"/>
  <c r="AL28" i="6"/>
  <c r="AL29" i="6" l="1"/>
  <c r="G30" i="6"/>
  <c r="G31" i="6" l="1"/>
  <c r="AL30" i="6"/>
  <c r="G32" i="6" l="1"/>
  <c r="AL31" i="6"/>
  <c r="G33" i="6" l="1"/>
  <c r="AL32" i="6"/>
  <c r="G34" i="6" l="1"/>
  <c r="AL33" i="6"/>
  <c r="AL34" i="6" l="1"/>
  <c r="G35" i="6"/>
  <c r="AL35" i="6" l="1"/>
  <c r="G36" i="6"/>
  <c r="G37" i="6" l="1"/>
  <c r="AL36" i="6"/>
  <c r="G38" i="6" l="1"/>
  <c r="AL37" i="6"/>
  <c r="G39" i="6" l="1"/>
  <c r="AL38" i="6"/>
  <c r="G40" i="6" l="1"/>
  <c r="AL39" i="6"/>
  <c r="G41" i="6" l="1"/>
  <c r="AL40" i="6"/>
  <c r="G42" i="6" l="1"/>
  <c r="AL41" i="6"/>
  <c r="G43" i="6" l="1"/>
  <c r="AL42" i="6"/>
  <c r="AL43" i="6" l="1"/>
  <c r="G44" i="6"/>
  <c r="AL44" i="6" l="1"/>
  <c r="G45" i="6"/>
  <c r="G46" i="6" l="1"/>
  <c r="AL45" i="6"/>
  <c r="G47" i="6" l="1"/>
  <c r="AL46" i="6"/>
  <c r="G48" i="6" l="1"/>
  <c r="AL47" i="6"/>
  <c r="G49" i="6" l="1"/>
  <c r="AL48" i="6"/>
  <c r="G50" i="6" l="1"/>
  <c r="AL49" i="6"/>
  <c r="G51" i="6" l="1"/>
  <c r="AL50" i="6"/>
  <c r="G52" i="6" l="1"/>
  <c r="AL51" i="6"/>
  <c r="G4" i="81" l="1"/>
  <c r="G5" i="81" s="1"/>
  <c r="AL52" i="6"/>
  <c r="AL71" i="6" s="1"/>
  <c r="AL4" i="81" l="1"/>
  <c r="AL5" i="81"/>
  <c r="G6" i="81"/>
  <c r="G7" i="81" l="1"/>
  <c r="AL6" i="81"/>
  <c r="G8" i="81" l="1"/>
  <c r="AL7" i="81"/>
  <c r="G9" i="81" l="1"/>
  <c r="AL8" i="81"/>
  <c r="AL9" i="81" l="1"/>
  <c r="G10" i="81"/>
  <c r="G11" i="81" l="1"/>
  <c r="AL10" i="81"/>
  <c r="G12" i="81" l="1"/>
  <c r="AL11" i="81"/>
  <c r="AL12" i="81" l="1"/>
  <c r="G13" i="81"/>
  <c r="G14" i="81" l="1"/>
  <c r="AL13" i="81"/>
  <c r="G15" i="81" l="1"/>
  <c r="AL14" i="81"/>
  <c r="AL15" i="81" l="1"/>
  <c r="G16" i="81"/>
  <c r="G17" i="81" l="1"/>
  <c r="AL16" i="81"/>
  <c r="G18" i="81" l="1"/>
  <c r="AL17" i="81"/>
  <c r="G19" i="81" l="1"/>
  <c r="AL18" i="81"/>
  <c r="G20" i="81" l="1"/>
  <c r="AL19" i="81"/>
  <c r="G21" i="81" l="1"/>
  <c r="AL20" i="81"/>
  <c r="G22" i="81" l="1"/>
  <c r="AL21" i="81"/>
  <c r="G23" i="81" l="1"/>
  <c r="AL22" i="81"/>
  <c r="G24" i="81" l="1"/>
  <c r="AL23" i="81"/>
  <c r="G25" i="81" l="1"/>
  <c r="AL24" i="81"/>
  <c r="G26" i="81" l="1"/>
  <c r="AL25" i="81"/>
  <c r="G27" i="81" l="1"/>
  <c r="AL26" i="81"/>
  <c r="G28" i="81" l="1"/>
  <c r="AL27" i="81"/>
  <c r="AL28" i="81" l="1"/>
  <c r="G29" i="81"/>
  <c r="G30" i="81" l="1"/>
  <c r="AL29" i="81"/>
  <c r="G31" i="81" l="1"/>
  <c r="AL30" i="81"/>
  <c r="G32" i="81" l="1"/>
  <c r="AL31" i="81"/>
  <c r="G33" i="81" l="1"/>
  <c r="AL32" i="81"/>
  <c r="G34" i="81" l="1"/>
  <c r="AL33" i="81"/>
  <c r="G35" i="81" l="1"/>
  <c r="AL34" i="81"/>
  <c r="G36" i="81" l="1"/>
  <c r="AL35" i="81"/>
  <c r="AL36" i="81" l="1"/>
  <c r="G37" i="81"/>
  <c r="G38" i="81" l="1"/>
  <c r="AL37" i="81"/>
  <c r="G39" i="81" l="1"/>
  <c r="AL38" i="81"/>
  <c r="G40" i="81" l="1"/>
  <c r="AL39" i="81"/>
  <c r="G41" i="81" l="1"/>
  <c r="AL40" i="81"/>
  <c r="G42" i="81" l="1"/>
  <c r="AL41" i="81"/>
  <c r="G43" i="81" l="1"/>
  <c r="AL42" i="81"/>
  <c r="G44" i="81" l="1"/>
  <c r="AL43" i="81"/>
  <c r="G45" i="81" l="1"/>
  <c r="AL44" i="81"/>
  <c r="G46" i="81" l="1"/>
  <c r="AL45" i="81"/>
  <c r="G47" i="81" l="1"/>
  <c r="AL46" i="81"/>
  <c r="G48" i="81" l="1"/>
  <c r="AL47" i="81"/>
  <c r="G49" i="81" l="1"/>
  <c r="AL48" i="81"/>
  <c r="G50" i="81" l="1"/>
  <c r="AL49" i="81"/>
  <c r="AL50" i="81" l="1"/>
  <c r="G51" i="81"/>
  <c r="G52" i="81" l="1"/>
  <c r="G4" i="95" s="1"/>
  <c r="G5" i="95" s="1"/>
  <c r="AL51" i="81"/>
  <c r="AL5" i="95" l="1"/>
  <c r="G6" i="95"/>
  <c r="AL52" i="81"/>
  <c r="AL71" i="81" l="1"/>
  <c r="AL4" i="95"/>
  <c r="AL6" i="95"/>
  <c r="G7" i="95"/>
  <c r="AL7" i="95" l="1"/>
  <c r="G8" i="95"/>
  <c r="G9" i="95" l="1"/>
  <c r="AL8" i="95"/>
  <c r="G10" i="95" l="1"/>
  <c r="AL9" i="95"/>
  <c r="G11" i="95" l="1"/>
  <c r="AL10" i="95"/>
  <c r="G12" i="95" l="1"/>
  <c r="AL11" i="95"/>
  <c r="AL12" i="95" l="1"/>
  <c r="G13" i="95"/>
  <c r="AL13" i="95" l="1"/>
  <c r="G14" i="95"/>
  <c r="AL14" i="95" l="1"/>
  <c r="G15" i="95"/>
  <c r="G16" i="95" l="1"/>
  <c r="AL15" i="95"/>
  <c r="AL16" i="95" l="1"/>
  <c r="G17" i="95"/>
  <c r="AL17" i="95" l="1"/>
  <c r="G18" i="95"/>
  <c r="G19" i="95" l="1"/>
  <c r="AL18" i="95"/>
  <c r="G20" i="95" l="1"/>
  <c r="AL19" i="95"/>
  <c r="G21" i="95" l="1"/>
  <c r="AL20" i="95"/>
  <c r="AL21" i="95" l="1"/>
  <c r="G22" i="95"/>
  <c r="AL22" i="95" l="1"/>
  <c r="G23" i="95"/>
  <c r="AL23" i="95" l="1"/>
  <c r="G24" i="95"/>
  <c r="G25" i="95" l="1"/>
  <c r="AL24" i="95"/>
  <c r="G26" i="95" l="1"/>
  <c r="AL25" i="95"/>
  <c r="G27" i="95" l="1"/>
  <c r="AL26" i="95"/>
  <c r="G28" i="95" l="1"/>
  <c r="AL27" i="95"/>
  <c r="AL28" i="95" l="1"/>
  <c r="G29" i="95"/>
  <c r="AL29" i="95" l="1"/>
  <c r="G30" i="95"/>
  <c r="AL30" i="95" l="1"/>
  <c r="G31" i="95"/>
  <c r="AL31" i="95" l="1"/>
  <c r="G32" i="95"/>
  <c r="G33" i="95" l="1"/>
  <c r="AL32" i="95"/>
  <c r="G34" i="95" l="1"/>
  <c r="AL33" i="95"/>
  <c r="AL34" i="95" l="1"/>
  <c r="G35" i="95"/>
  <c r="G36" i="95" l="1"/>
  <c r="AL35" i="95"/>
  <c r="AL36" i="95" l="1"/>
  <c r="G37" i="95"/>
  <c r="AL37" i="95" l="1"/>
  <c r="G38" i="95"/>
  <c r="G39" i="95" l="1"/>
  <c r="AL38" i="95"/>
  <c r="G40" i="95" l="1"/>
  <c r="AL39" i="95"/>
  <c r="G41" i="95" l="1"/>
  <c r="AL40" i="95"/>
  <c r="G42" i="95" l="1"/>
  <c r="AL41" i="95"/>
  <c r="AL42" i="95" l="1"/>
  <c r="G43" i="95"/>
  <c r="AL43" i="95" l="1"/>
  <c r="G44" i="95"/>
  <c r="G45" i="95" l="1"/>
  <c r="AL44" i="95"/>
  <c r="G46" i="95" l="1"/>
  <c r="AL45" i="95"/>
  <c r="G47" i="95" l="1"/>
  <c r="AL46" i="95"/>
  <c r="G48" i="95" l="1"/>
  <c r="AL47" i="95"/>
  <c r="G49" i="95" l="1"/>
  <c r="AL48" i="95"/>
  <c r="AL49" i="95" l="1"/>
  <c r="G50" i="95"/>
  <c r="G51" i="95" l="1"/>
  <c r="AL50" i="95"/>
  <c r="G52" i="95" l="1"/>
  <c r="AL51" i="95"/>
  <c r="G53" i="95" l="1"/>
  <c r="AL52" i="95"/>
  <c r="G4" i="7" l="1"/>
  <c r="AL53" i="95"/>
  <c r="AL4" i="7" l="1"/>
  <c r="AL72" i="95"/>
  <c r="E53" i="7" l="1"/>
  <c r="G5" i="7"/>
  <c r="AL5" i="7" l="1"/>
  <c r="G6" i="7"/>
  <c r="AL6" i="7" l="1"/>
  <c r="G7" i="7"/>
  <c r="AL7" i="7" l="1"/>
  <c r="G8" i="7"/>
  <c r="AL8" i="7" l="1"/>
  <c r="G9" i="7"/>
  <c r="AL9" i="7" l="1"/>
  <c r="G10" i="7"/>
  <c r="AL10" i="7" l="1"/>
  <c r="G11" i="7"/>
  <c r="AL11" i="7" l="1"/>
  <c r="G12" i="7"/>
  <c r="AL12" i="7" l="1"/>
  <c r="G13" i="7"/>
  <c r="AL13" i="7" l="1"/>
  <c r="G14" i="7"/>
  <c r="AL14" i="7" l="1"/>
  <c r="G15" i="7"/>
  <c r="AL15" i="7" l="1"/>
  <c r="G16" i="7"/>
  <c r="AL16" i="7" l="1"/>
  <c r="G17" i="7"/>
  <c r="AL17" i="7" l="1"/>
  <c r="G18" i="7"/>
  <c r="AL18" i="7" l="1"/>
  <c r="G19" i="7"/>
  <c r="AL19" i="7" l="1"/>
  <c r="G20" i="7"/>
  <c r="AL20" i="7" l="1"/>
  <c r="G21" i="7"/>
  <c r="AL21" i="7" l="1"/>
  <c r="G22" i="7"/>
  <c r="AL22" i="7" l="1"/>
  <c r="G23" i="7"/>
  <c r="AL23" i="7" l="1"/>
  <c r="G24" i="7"/>
  <c r="AL24" i="7" l="1"/>
  <c r="G25" i="7"/>
  <c r="AL25" i="7" l="1"/>
  <c r="G26" i="7"/>
  <c r="AL26" i="7" l="1"/>
  <c r="G27" i="7"/>
  <c r="AL27" i="7" l="1"/>
  <c r="G28" i="7"/>
  <c r="AL28" i="7" l="1"/>
  <c r="G29" i="7"/>
  <c r="AL29" i="7" l="1"/>
  <c r="G30" i="7"/>
  <c r="AL30" i="7" l="1"/>
  <c r="G31" i="7"/>
  <c r="AL31" i="7" l="1"/>
  <c r="G32" i="7"/>
  <c r="AL32" i="7" l="1"/>
  <c r="G33" i="7"/>
  <c r="AL33" i="7" l="1"/>
  <c r="G34" i="7"/>
  <c r="AL34" i="7" l="1"/>
  <c r="G35" i="7"/>
  <c r="AL35" i="7" l="1"/>
  <c r="G36" i="7"/>
  <c r="AL36" i="7" l="1"/>
  <c r="G37" i="7"/>
  <c r="AL37" i="7" l="1"/>
  <c r="G38" i="7"/>
  <c r="AL38" i="7" l="1"/>
  <c r="G39" i="7"/>
  <c r="AL39" i="7" l="1"/>
  <c r="G40" i="7"/>
  <c r="AL40" i="7" l="1"/>
  <c r="G41" i="7"/>
  <c r="AL41" i="7" l="1"/>
  <c r="G42" i="7"/>
  <c r="AL42" i="7" l="1"/>
  <c r="G43" i="7"/>
  <c r="AL43" i="7" l="1"/>
  <c r="G44" i="7"/>
  <c r="AL44" i="7" l="1"/>
  <c r="G45" i="7"/>
  <c r="AL45" i="7" l="1"/>
  <c r="G46" i="7"/>
  <c r="AL46" i="7" l="1"/>
  <c r="G47" i="7"/>
  <c r="AL47" i="7" l="1"/>
  <c r="G48" i="7"/>
  <c r="AL48" i="7" l="1"/>
  <c r="G49" i="7"/>
  <c r="AL49" i="7" l="1"/>
  <c r="G50" i="7"/>
  <c r="AL50" i="7" l="1"/>
  <c r="G51" i="7"/>
  <c r="AL51" i="7" l="1"/>
  <c r="G52" i="7"/>
  <c r="AL52" i="7" l="1"/>
  <c r="AL65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Jennifer Pink</author>
  </authors>
  <commentList>
    <comment ref="E12" authorId="0" shapeId="0" xr:uid="{A5D394DD-D669-4841-8DD0-982301D73282}">
      <text>
        <r>
          <rPr>
            <b/>
            <sz val="9"/>
            <color indexed="81"/>
            <rFont val="Tahoma"/>
            <family val="2"/>
          </rPr>
          <t>Jennifer Pink:</t>
        </r>
        <r>
          <rPr>
            <sz val="9"/>
            <color indexed="81"/>
            <rFont val="Tahoma"/>
            <family val="2"/>
          </rPr>
          <t xml:space="preserve">
Deposited: 10/6/22 with batch on CB23.25-03</t>
        </r>
      </text>
    </comment>
    <comment ref="H12" authorId="0" shapeId="0" xr:uid="{EDD9693F-181D-4977-996D-69887E76A243}">
      <text>
        <r>
          <rPr>
            <b/>
            <sz val="9"/>
            <color indexed="81"/>
            <rFont val="Tahoma"/>
            <family val="2"/>
          </rPr>
          <t>Jennifer Pink:</t>
        </r>
        <r>
          <rPr>
            <sz val="9"/>
            <color indexed="81"/>
            <rFont val="Tahoma"/>
            <family val="2"/>
          </rPr>
          <t xml:space="preserve">
Deposited: 10/6/22 with batch on CB23.25-03
</t>
        </r>
      </text>
    </comment>
  </commentList>
</comments>
</file>

<file path=xl/sharedStrings.xml><?xml version="1.0" encoding="utf-8"?>
<sst xmlns="http://schemas.openxmlformats.org/spreadsheetml/2006/main" count="891" uniqueCount="350">
  <si>
    <t xml:space="preserve">     TOWN OF DOVER</t>
  </si>
  <si>
    <t xml:space="preserve">   PAGE :</t>
  </si>
  <si>
    <t>DATE</t>
  </si>
  <si>
    <t xml:space="preserve">     DEPT.</t>
  </si>
  <si>
    <t xml:space="preserve">      DESCRIPTION</t>
  </si>
  <si>
    <t xml:space="preserve">  DEPOSIT</t>
  </si>
  <si>
    <t xml:space="preserve">    DEBIT</t>
  </si>
  <si>
    <t xml:space="preserve">   BALANCE</t>
  </si>
  <si>
    <t>CITIZENS DEPOSITORY</t>
  </si>
  <si>
    <t>B of A LUNCH</t>
  </si>
  <si>
    <t>CITIZENS PAYROLL</t>
  </si>
  <si>
    <t>BNY Mellon Trusts</t>
  </si>
  <si>
    <t>CITIZENS PERFORM BND</t>
  </si>
  <si>
    <t>UNIBANK MMDA</t>
  </si>
  <si>
    <t>UNIBANK CD</t>
  </si>
  <si>
    <t>UNIPAY</t>
  </si>
  <si>
    <t>UBS PAINE WEBBER Treas</t>
  </si>
  <si>
    <t>UBS PW STABILIZATION</t>
  </si>
  <si>
    <t>CENTURY BANK</t>
  </si>
  <si>
    <t>ROCKLAND Trust MMDA</t>
  </si>
  <si>
    <t>Citizens Student Activity Svgs Acct</t>
  </si>
  <si>
    <t>Multi-Bank Securities</t>
  </si>
  <si>
    <t>WEBSTER BANK</t>
  </si>
  <si>
    <t>EASTERN BANK</t>
  </si>
  <si>
    <t>TRUST FUNDS BNY Mellon</t>
  </si>
  <si>
    <t>BNY Mellon OPEB Trust Fund</t>
  </si>
  <si>
    <t>Rockland Trust Vendor</t>
  </si>
  <si>
    <t>Needham Bank - MMDA (Lunch)</t>
  </si>
  <si>
    <t>Webster Bank CD</t>
  </si>
  <si>
    <t>Needham Bank - MMA Tax PrePay</t>
  </si>
  <si>
    <t>Needham Bank - CD</t>
  </si>
  <si>
    <t>BALANCE</t>
  </si>
  <si>
    <t>DIFFERENCE</t>
  </si>
  <si>
    <t>TOTAL GENERAL FUND</t>
  </si>
  <si>
    <t>TOTAL TRUST FUNDS</t>
  </si>
  <si>
    <t>July</t>
  </si>
  <si>
    <t>HarborOne Bank</t>
  </si>
  <si>
    <t>Cape Cod Coop</t>
  </si>
  <si>
    <t>Total all Entries</t>
  </si>
  <si>
    <t>6 A</t>
  </si>
  <si>
    <t>Peoples United Bank (Belmont)</t>
  </si>
  <si>
    <t>Medicare</t>
  </si>
  <si>
    <t>Bartholemew &amp; Co - OPEB Stabilization</t>
  </si>
  <si>
    <t>Comm of Mass</t>
  </si>
  <si>
    <t>MDOT CMVI</t>
  </si>
  <si>
    <t>DOR Elderly</t>
  </si>
  <si>
    <t>Rain Barrels</t>
  </si>
  <si>
    <t>Application Fee</t>
  </si>
  <si>
    <t>Pool Revolving</t>
  </si>
  <si>
    <t>Septic Revolving</t>
  </si>
  <si>
    <t>Burial</t>
  </si>
  <si>
    <t>Building Permits</t>
  </si>
  <si>
    <t>Gas Fees</t>
  </si>
  <si>
    <t>Plumbing Fees</t>
  </si>
  <si>
    <t>Wiring Fees</t>
  </si>
  <si>
    <t>Gas Revolving</t>
  </si>
  <si>
    <t>Plumbing Revolving</t>
  </si>
  <si>
    <t>Wiring Revolving</t>
  </si>
  <si>
    <t>Warrants</t>
  </si>
  <si>
    <t>Employee Insurance</t>
  </si>
  <si>
    <t>FSA</t>
  </si>
  <si>
    <t>Void Check</t>
  </si>
  <si>
    <t>INVESTMENT INCOME</t>
  </si>
  <si>
    <t>TREASURER</t>
  </si>
  <si>
    <t>BANK OF AMERICA/General</t>
  </si>
  <si>
    <t>MELLON BANK - 4943</t>
  </si>
  <si>
    <t>UBS-PaineWebber 30283</t>
  </si>
  <si>
    <t>Eastern Bank - 0676</t>
  </si>
  <si>
    <t>Rockland Trust - 2959 Loc Aid</t>
  </si>
  <si>
    <t>Rockland Trust - 7198 Vendor</t>
  </si>
  <si>
    <t>Negotiable CD's</t>
  </si>
  <si>
    <t>Multi-Bank Securities RMB-017229</t>
  </si>
  <si>
    <t>UNIBANK 7 DAY CD - 9300001121</t>
  </si>
  <si>
    <t>UNIBANK - UNIPAY</t>
  </si>
  <si>
    <t>Webster Bank - 1113</t>
  </si>
  <si>
    <t>Webster Bank CD - 9253</t>
  </si>
  <si>
    <t>Citizens Bank - Depository - 6143</t>
  </si>
  <si>
    <t>HarborOne Bank - 0427</t>
  </si>
  <si>
    <t>Ex - Belmont Savings</t>
  </si>
  <si>
    <t>Needham Bank - MMDA</t>
  </si>
  <si>
    <t>CITIZENS - PERFORMANCE</t>
  </si>
  <si>
    <t>Farm Street</t>
  </si>
  <si>
    <t>Strawberry Hill - White</t>
  </si>
  <si>
    <t>260 Dedham Street</t>
  </si>
  <si>
    <t>James Cassidy</t>
  </si>
  <si>
    <t>Colonial Road - Atwood</t>
  </si>
  <si>
    <t>Dover Farms - LLC</t>
  </si>
  <si>
    <t>Trust Funds</t>
  </si>
  <si>
    <t>Atwood Circle</t>
  </si>
  <si>
    <t>Region OPEB Stabilization - Bart&amp;Co</t>
  </si>
  <si>
    <t>OPEB Trust Fund - Mellon</t>
  </si>
  <si>
    <t>Stabilization - Paine Webber</t>
  </si>
  <si>
    <t>Insurance Fund</t>
  </si>
  <si>
    <t>Hovey Cemetery Fund</t>
  </si>
  <si>
    <t>Perpetual Care Fund</t>
  </si>
  <si>
    <t>Caroline Chickering Cemetery</t>
  </si>
  <si>
    <t>George Chickering Cem/Park</t>
  </si>
  <si>
    <t>Sam Chickering Park/Tree</t>
  </si>
  <si>
    <t>George Chickering Park/Hist</t>
  </si>
  <si>
    <t>Library Endowment Fund</t>
  </si>
  <si>
    <t>Levis &amp; Sanger Library</t>
  </si>
  <si>
    <t>Dorothea Hovey Library</t>
  </si>
  <si>
    <t>Conservation Fund</t>
  </si>
  <si>
    <t>Unemployment Fund</t>
  </si>
  <si>
    <t>Whiting Larrabee Poor Fund</t>
  </si>
  <si>
    <t>Scholarship Fund</t>
  </si>
  <si>
    <t>Well Revolving</t>
  </si>
  <si>
    <t>Planning Board</t>
  </si>
  <si>
    <t>Administrative Fees</t>
  </si>
  <si>
    <t>Perc/Deep Hole Revolving</t>
  </si>
  <si>
    <t>Misc. Revenue</t>
  </si>
  <si>
    <t>Cash</t>
  </si>
  <si>
    <t>Alcoholic Beverage License</t>
  </si>
  <si>
    <t>Street Opening Receipts</t>
  </si>
  <si>
    <t>Food Permits</t>
  </si>
  <si>
    <t>Dog Licenses</t>
  </si>
  <si>
    <t>Birth Certificates</t>
  </si>
  <si>
    <t>Death Certificates</t>
  </si>
  <si>
    <t>Marriage Certificates</t>
  </si>
  <si>
    <t>Registered Certificates</t>
  </si>
  <si>
    <t>Other Receipts</t>
  </si>
  <si>
    <t>21 MV Excise Tax</t>
  </si>
  <si>
    <t>COA Revolving Fund</t>
  </si>
  <si>
    <t>Ambulance Fees</t>
  </si>
  <si>
    <t>Insurance &amp; Police Reports</t>
  </si>
  <si>
    <t>Food Scrap Pail-Kitchen</t>
  </si>
  <si>
    <t>21MV Excise Tax</t>
  </si>
  <si>
    <t>Day Camp Licenses</t>
  </si>
  <si>
    <t>Ambulance Fee Interest</t>
  </si>
  <si>
    <t>RE Charges</t>
  </si>
  <si>
    <t>&amp; 0235</t>
  </si>
  <si>
    <t>22RE Tax</t>
  </si>
  <si>
    <t>LendingClub - MMDA 119007729</t>
  </si>
  <si>
    <t>LendingClub MMDA</t>
  </si>
  <si>
    <t>6 B</t>
  </si>
  <si>
    <t>CK172 Chung/Ward</t>
  </si>
  <si>
    <t>7/12/21 To SAA Checking</t>
  </si>
  <si>
    <t>DOR UGGA Local Aid</t>
  </si>
  <si>
    <t>Century Bank Lockbox</t>
  </si>
  <si>
    <t>22 PP Tax</t>
  </si>
  <si>
    <t>22 RE Tax</t>
  </si>
  <si>
    <t>Penalty-RE Int.</t>
  </si>
  <si>
    <t>Tobacco Permits</t>
  </si>
  <si>
    <t>Penalty-MV DMD Fees</t>
  </si>
  <si>
    <t>Penalty-MV Int.</t>
  </si>
  <si>
    <t>Penalty-PP Int.</t>
  </si>
  <si>
    <t>Food Scrap Pail-Garage</t>
  </si>
  <si>
    <t>Recycling Receipts (metal)</t>
  </si>
  <si>
    <t>Recycling Receipts-Textiles</t>
  </si>
  <si>
    <t>22MV Excise Tax</t>
  </si>
  <si>
    <t>22 MV Excise Tax</t>
  </si>
  <si>
    <t>Administrative Fee</t>
  </si>
  <si>
    <t>Cemetery FY12</t>
  </si>
  <si>
    <t>Pick-Up Truck (1/2 Load)</t>
  </si>
  <si>
    <t>Sale of Publications</t>
  </si>
  <si>
    <t>Penalty-21 MV Int.</t>
  </si>
  <si>
    <t>Penalty-MV Int./DMD Fees</t>
  </si>
  <si>
    <t>Chickering 2022-6</t>
  </si>
  <si>
    <t>Penalty-22RE Int.</t>
  </si>
  <si>
    <t>Penalty-MV-DMD Fees</t>
  </si>
  <si>
    <t>Police Detail</t>
  </si>
  <si>
    <t>LendingClub Bank MMDA</t>
  </si>
  <si>
    <t>Ex-LendingClub Bank</t>
  </si>
  <si>
    <t>ex - LendingClub Bank</t>
  </si>
  <si>
    <t>10/27/22 SAA transfer to Checking</t>
  </si>
  <si>
    <t>Firearms LTC Applications</t>
  </si>
  <si>
    <t>Penalty-MV Int./DMD Fee</t>
  </si>
  <si>
    <t>Sat./Sun./Holiday/Cremation</t>
  </si>
  <si>
    <t>Auto Fringe 2021</t>
  </si>
  <si>
    <t>CB P 41 - 22.01/22-319</t>
  </si>
  <si>
    <t>Mattresses</t>
  </si>
  <si>
    <t>Building Permits-Paid by CC</t>
  </si>
  <si>
    <t>FY 2023</t>
  </si>
  <si>
    <t>FY23 NCR</t>
  </si>
  <si>
    <t>P-26</t>
  </si>
  <si>
    <t>G52A</t>
  </si>
  <si>
    <t>DSRSD Assess</t>
  </si>
  <si>
    <t>DEBT Service</t>
  </si>
  <si>
    <t>FY22 G-52B</t>
  </si>
  <si>
    <t>FY23 G-1</t>
  </si>
  <si>
    <t>P-27 / P-1</t>
  </si>
  <si>
    <t>FY23 G-2</t>
  </si>
  <si>
    <t>FU22 G-52C</t>
  </si>
  <si>
    <t>G-3</t>
  </si>
  <si>
    <t>DE&amp;SE DOENUT SL-113</t>
  </si>
  <si>
    <t>DE&amp;SE DOENUT SL-114</t>
  </si>
  <si>
    <t>DE&amp;SE SPED Alloc</t>
  </si>
  <si>
    <t>DOR CCC Facilities Grant - Fiber</t>
  </si>
  <si>
    <t>MDOT Police Detail 22-107</t>
  </si>
  <si>
    <t>DE&amp;SE SPED Early Childhood</t>
  </si>
  <si>
    <t>DE&amp;SE IDEA</t>
  </si>
  <si>
    <t>DFS FF Equipment grant</t>
  </si>
  <si>
    <t>DOR Chap 70</t>
  </si>
  <si>
    <t>DOR SOL Pilot</t>
  </si>
  <si>
    <t>#81771 FBINAA - lost</t>
  </si>
  <si>
    <t>#81742 Walpole Outdoors - bad info</t>
  </si>
  <si>
    <t>#81571 Live Sax - lost</t>
  </si>
  <si>
    <t>22.07/23-656</t>
  </si>
  <si>
    <t>23 Re Tax</t>
  </si>
  <si>
    <t>22.07/23-657</t>
  </si>
  <si>
    <t>23RE Tax</t>
  </si>
  <si>
    <t>22.07/23-001</t>
  </si>
  <si>
    <t>22.07/23-002</t>
  </si>
  <si>
    <t>22.07/23-003</t>
  </si>
  <si>
    <t>23PP Tax</t>
  </si>
  <si>
    <t>22.07/23-004</t>
  </si>
  <si>
    <t>22.07/23-005</t>
  </si>
  <si>
    <t>22.07/23-006</t>
  </si>
  <si>
    <t>22.07/23-007</t>
  </si>
  <si>
    <t>Police Dept. FY23-1</t>
  </si>
  <si>
    <t>Preschool Revenue (Checks)</t>
  </si>
  <si>
    <t>Assessors 2023-01 (June)</t>
  </si>
  <si>
    <t>Highway 2022-27</t>
  </si>
  <si>
    <t>Highway 2023-01</t>
  </si>
  <si>
    <t>Board of Health 2023-01</t>
  </si>
  <si>
    <t>Perc/Deep hole Revolving</t>
  </si>
  <si>
    <t>22.07/23-008</t>
  </si>
  <si>
    <t>22.07/23-009</t>
  </si>
  <si>
    <t>22.07/23-010</t>
  </si>
  <si>
    <t>22.07/23-011</t>
  </si>
  <si>
    <t>22.07/23-012</t>
  </si>
  <si>
    <t>22.07/23-013</t>
  </si>
  <si>
    <t>22.07/23-014</t>
  </si>
  <si>
    <t>22.07/23-015</t>
  </si>
  <si>
    <t>22.07/23-016</t>
  </si>
  <si>
    <t>22MV Tax</t>
  </si>
  <si>
    <t>22.07/23-017</t>
  </si>
  <si>
    <t>22.07/23-018</t>
  </si>
  <si>
    <t>22.07/23-019</t>
  </si>
  <si>
    <t>22.07/23-020</t>
  </si>
  <si>
    <t>22.07/23-021</t>
  </si>
  <si>
    <t>22.07/23-023</t>
  </si>
  <si>
    <t>22.07/23-024</t>
  </si>
  <si>
    <t>22.07/23-025</t>
  </si>
  <si>
    <t>22.07/23-026</t>
  </si>
  <si>
    <t>22.07/23-027</t>
  </si>
  <si>
    <t>22.07/23-028</t>
  </si>
  <si>
    <t>22.07/23-029</t>
  </si>
  <si>
    <t>Board of Health 2023-02</t>
  </si>
  <si>
    <t>Board of Health 2023-03</t>
  </si>
  <si>
    <t>Board of Health 2023-04</t>
  </si>
  <si>
    <t>Selectmen TR: FY22-9</t>
  </si>
  <si>
    <t>Credit refund to Supplies, MISC. duplicate pmt.</t>
  </si>
  <si>
    <t>Credit refund to Purchase of Prof. Services-Overpmt of invoice</t>
  </si>
  <si>
    <t>Police Dept. FY23-2</t>
  </si>
  <si>
    <t>Highway 2023-02</t>
  </si>
  <si>
    <t>Building Dept. 2023-1</t>
  </si>
  <si>
    <t>Misc. Rev-Gen. Fund. Refund from NFPA-Overpmt on FY23 dues for Felix Z.</t>
  </si>
  <si>
    <t>Conservation-Red Robin</t>
  </si>
  <si>
    <t>ConCom Red Robin Review Fees</t>
  </si>
  <si>
    <t>Conservation-Haven Manor</t>
  </si>
  <si>
    <t>ConcCom Haven Manor Review Fees</t>
  </si>
  <si>
    <t>22.07/23-022</t>
  </si>
  <si>
    <t>Building Dept: 2023-2CC</t>
  </si>
  <si>
    <t>Building permits-Paid by CC</t>
  </si>
  <si>
    <t>22.07/23-030</t>
  </si>
  <si>
    <t>22.07/23-031</t>
  </si>
  <si>
    <t>22.07/23-032</t>
  </si>
  <si>
    <t>22.07/23-033</t>
  </si>
  <si>
    <t>22.07/23-034</t>
  </si>
  <si>
    <t>22.07/23-035</t>
  </si>
  <si>
    <t>22.07/23-036</t>
  </si>
  <si>
    <t>22.07/23-037</t>
  </si>
  <si>
    <t>20MV Excise Tax</t>
  </si>
  <si>
    <t>Highway 2023-03</t>
  </si>
  <si>
    <t>Town Clerk 2022-10</t>
  </si>
  <si>
    <t>Library 2023-01</t>
  </si>
  <si>
    <t>Corp. Benefit Plans-Comm. Room Rental</t>
  </si>
  <si>
    <t>Amelia Peabody Charitable Fund: Recast stone pony sculpture</t>
  </si>
  <si>
    <t>Board of Health 2023-06</t>
  </si>
  <si>
    <t>22.07/23-038</t>
  </si>
  <si>
    <t>22.07/23-039</t>
  </si>
  <si>
    <t>22.07/23-040</t>
  </si>
  <si>
    <t>22.07/23-041</t>
  </si>
  <si>
    <t>22.07/23-042</t>
  </si>
  <si>
    <t>22.07/23-044 (LERETA)</t>
  </si>
  <si>
    <t>22.07/23-045</t>
  </si>
  <si>
    <t>22.07/23-046</t>
  </si>
  <si>
    <t>22.07/22-047</t>
  </si>
  <si>
    <t>22.07/23-048</t>
  </si>
  <si>
    <t>22.07/23-049</t>
  </si>
  <si>
    <t>22.07/23-050</t>
  </si>
  <si>
    <t>22.07/23-051</t>
  </si>
  <si>
    <t>22.07/23-052</t>
  </si>
  <si>
    <t>22.07/23-053</t>
  </si>
  <si>
    <t>Police Dept FY23-4</t>
  </si>
  <si>
    <t>Highway 2023-04</t>
  </si>
  <si>
    <t>Council on Aging 2023-01</t>
  </si>
  <si>
    <t>Board of Health 2023-07</t>
  </si>
  <si>
    <t>Ambulance- JUNE 2022</t>
  </si>
  <si>
    <t>Building Dept. 2023-4CC</t>
  </si>
  <si>
    <t>Board of Health 2023-05</t>
  </si>
  <si>
    <t>Chickering School #210</t>
  </si>
  <si>
    <t>GYM</t>
  </si>
  <si>
    <t>Ambulance Receipts-MAY 2022</t>
  </si>
  <si>
    <t>Recycling Receipts (returnable Cans)</t>
  </si>
  <si>
    <t>Building Dept. 2023-3</t>
  </si>
  <si>
    <t>Order-MISC-Copies-Etc. (24 Crest Dr.)</t>
  </si>
  <si>
    <t>Building Dept. 2023-2</t>
  </si>
  <si>
    <t xml:space="preserve">23RE Tax </t>
  </si>
  <si>
    <t>22.07/23-054 (CoreLogic)</t>
  </si>
  <si>
    <t>22.07/23-120</t>
  </si>
  <si>
    <t>23 RE Receivable</t>
  </si>
  <si>
    <t>22.07/23-122</t>
  </si>
  <si>
    <t>23 PP Tax</t>
  </si>
  <si>
    <t>22.07/23-123</t>
  </si>
  <si>
    <t>22.07/23-129</t>
  </si>
  <si>
    <t>Penalty-MV Excise DMD Fee</t>
  </si>
  <si>
    <t>22.07/23-140</t>
  </si>
  <si>
    <t>22.07/23-090</t>
  </si>
  <si>
    <t>22.07/23-057</t>
  </si>
  <si>
    <t>22.07/23-094</t>
  </si>
  <si>
    <t>22.07/23-095</t>
  </si>
  <si>
    <t>22.07/23-096</t>
  </si>
  <si>
    <t>22.07/23-114</t>
  </si>
  <si>
    <t>22.07/23-076</t>
  </si>
  <si>
    <t>22.07/23-059</t>
  </si>
  <si>
    <t>22.07/23-060</t>
  </si>
  <si>
    <t>22.07/23-061</t>
  </si>
  <si>
    <t>22.07/23-062</t>
  </si>
  <si>
    <t>22.07/23-063</t>
  </si>
  <si>
    <t>22.07/23-064</t>
  </si>
  <si>
    <t>22.07/23-065</t>
  </si>
  <si>
    <t>22.07/23-066</t>
  </si>
  <si>
    <t>22.07/23-067</t>
  </si>
  <si>
    <t>22.07/23-068</t>
  </si>
  <si>
    <t>22.07/23-069</t>
  </si>
  <si>
    <t>22.07/23-141</t>
  </si>
  <si>
    <t>23 RE Tax</t>
  </si>
  <si>
    <t>22.07/23-249</t>
  </si>
  <si>
    <t>22.06/22-665 BRADY</t>
  </si>
  <si>
    <t>Tax Collector</t>
  </si>
  <si>
    <t>State Aid</t>
  </si>
  <si>
    <t>Treasurer</t>
  </si>
  <si>
    <t>07-TR01 Smoke Detectors</t>
  </si>
  <si>
    <t>Eastern Bank (Century) Lockbox</t>
  </si>
  <si>
    <t>Eastern (Century) Bank Lockbox</t>
  </si>
  <si>
    <t>Cape Cod Coop MM - 3662</t>
  </si>
  <si>
    <t>Eastern (Century) Bank - 1869</t>
  </si>
  <si>
    <t>EASTERN (CENTURY) BANK</t>
  </si>
  <si>
    <t>M&amp;T (Peoples) Bank - 2190</t>
  </si>
  <si>
    <t>M&amp;T (Peoples United(Belmont)) Bank</t>
  </si>
  <si>
    <t>Needham Bank - 7157</t>
  </si>
  <si>
    <t>UNIBANK 1884</t>
  </si>
  <si>
    <t>CITIZENS Student Activity Savings - 0893</t>
  </si>
  <si>
    <t>Misc error page 76</t>
  </si>
  <si>
    <t>22-219 Too high - interest error?</t>
  </si>
  <si>
    <t>Transfer</t>
  </si>
  <si>
    <t>22.05 Transfer not posted</t>
  </si>
  <si>
    <t>Transfer not posted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</si>
</sst>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>
    <font>
      <sz val="10"/>
      <name val="Arial"/>
    </font>
    <font>
      <sz val="12"/>
      <name val="Arial MT"/>
    </font>
    <font>
      <b/>
      <i/>
      <sz val="12"/>
      <name val="Courier"/>
      <family val="3"/>
    </font>
    <font>
      <b/>
      <sz val="12"/>
      <name val="Arial MT"/>
    </font>
    <font>
      <sz val="10"/>
      <name val="Arial"/>
      <family val="2"/>
    </font>
    <font>
      <u/>
      <sz val="12"/>
      <name val="Arial MT"/>
    </font>
    <font>
      <sz val="12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u/>
      <sz val="12"/>
      <name val="Arial"/>
      <family val="2"/>
    </font>
    <font>
      <sz val="12"/>
      <color rgb="FFFF0000"/>
      <name val="Arial MT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13" fillId="0" borderId="0"/>
  </cellStyleXfs>
  <cellXfs count="64">
    <xf numFmtId="0" fontId="0" fillId="0" borderId="0" xfId="0"/>
    <xf numFmtId="0" fontId="1" fillId="0" borderId="0" xfId="2"/>
    <xf numFmtId="0" fontId="1" fillId="0" borderId="0" xfId="2" applyAlignment="1">
      <alignment horizontal="center"/>
    </xf>
    <xf numFmtId="0" fontId="2" fillId="0" borderId="0" xfId="2" applyFont="1" applyAlignment="1">
      <alignment horizontal="center"/>
    </xf>
    <xf numFmtId="4" fontId="1" fillId="0" borderId="0" xfId="2" applyNumberFormat="1"/>
    <xf numFmtId="37" fontId="1" fillId="0" borderId="0" xfId="2" applyNumberFormat="1"/>
    <xf numFmtId="39" fontId="1" fillId="0" borderId="0" xfId="2" applyNumberFormat="1"/>
    <xf numFmtId="0" fontId="3" fillId="0" borderId="0" xfId="2" applyFont="1" applyAlignment="1">
      <alignment horizontal="center"/>
    </xf>
    <xf numFmtId="43" fontId="1" fillId="0" borderId="0" xfId="1" applyFont="1"/>
    <xf numFmtId="4" fontId="1" fillId="0" borderId="0" xfId="2" applyNumberFormat="1" applyAlignment="1">
      <alignment wrapText="1"/>
    </xf>
    <xf numFmtId="43" fontId="1" fillId="0" borderId="0" xfId="1" applyFont="1" applyAlignment="1" applyProtection="1">
      <alignment wrapText="1"/>
    </xf>
    <xf numFmtId="43" fontId="1" fillId="0" borderId="0" xfId="1" applyFont="1" applyAlignment="1" applyProtection="1"/>
    <xf numFmtId="0" fontId="5" fillId="0" borderId="0" xfId="2" applyFont="1"/>
    <xf numFmtId="0" fontId="1" fillId="0" borderId="0" xfId="0" applyFont="1"/>
    <xf numFmtId="0" fontId="1" fillId="0" borderId="1" xfId="2" applyBorder="1"/>
    <xf numFmtId="4" fontId="6" fillId="0" borderId="0" xfId="0" applyNumberFormat="1" applyFont="1"/>
    <xf numFmtId="43" fontId="1" fillId="0" borderId="0" xfId="2" applyNumberFormat="1"/>
    <xf numFmtId="0" fontId="6" fillId="0" borderId="0" xfId="0" applyFont="1"/>
    <xf numFmtId="43" fontId="1" fillId="0" borderId="0" xfId="1" applyFont="1" applyAlignment="1">
      <alignment wrapText="1"/>
    </xf>
    <xf numFmtId="0" fontId="3" fillId="0" borderId="0" xfId="2" applyFont="1"/>
    <xf numFmtId="0" fontId="7" fillId="0" borderId="0" xfId="0" applyFont="1"/>
    <xf numFmtId="43" fontId="1" fillId="2" borderId="0" xfId="1" applyFont="1" applyFill="1"/>
    <xf numFmtId="0" fontId="8" fillId="0" borderId="0" xfId="0" applyFont="1"/>
    <xf numFmtId="0" fontId="9" fillId="0" borderId="3" xfId="0" applyFont="1" applyBorder="1"/>
    <xf numFmtId="0" fontId="1" fillId="0" borderId="3" xfId="2" applyBorder="1"/>
    <xf numFmtId="43" fontId="10" fillId="0" borderId="0" xfId="2" applyNumberFormat="1" applyFont="1"/>
    <xf numFmtId="43" fontId="3" fillId="3" borderId="0" xfId="2" applyNumberFormat="1" applyFont="1" applyFill="1"/>
    <xf numFmtId="43" fontId="3" fillId="0" borderId="0" xfId="2" applyNumberFormat="1" applyFont="1"/>
    <xf numFmtId="0" fontId="4" fillId="0" borderId="0" xfId="0" quotePrefix="1" applyFont="1"/>
    <xf numFmtId="0" fontId="4" fillId="0" borderId="0" xfId="0" applyFont="1"/>
    <xf numFmtId="0" fontId="4" fillId="0" borderId="0" xfId="0" applyFont="1" applyAlignment="1">
      <alignment horizontal="left"/>
    </xf>
    <xf numFmtId="16" fontId="0" fillId="0" borderId="0" xfId="0" applyNumberFormat="1"/>
    <xf numFmtId="4" fontId="10" fillId="0" borderId="0" xfId="2" applyNumberFormat="1" applyFont="1"/>
    <xf numFmtId="0" fontId="6" fillId="0" borderId="0" xfId="0" applyFont="1" applyAlignment="1">
      <alignment horizontal="right"/>
    </xf>
    <xf numFmtId="39" fontId="0" fillId="0" borderId="0" xfId="0" applyNumberFormat="1"/>
    <xf numFmtId="37" fontId="1" fillId="0" borderId="0" xfId="2" quotePrefix="1" applyNumberFormat="1"/>
    <xf numFmtId="4" fontId="6" fillId="5" borderId="0" xfId="0" applyNumberFormat="1" applyFont="1" applyFill="1"/>
    <xf numFmtId="43" fontId="0" fillId="0" borderId="0" xfId="0" applyNumberFormat="1"/>
    <xf numFmtId="17" fontId="1" fillId="0" borderId="0" xfId="0" applyNumberFormat="1" applyFont="1"/>
    <xf numFmtId="0" fontId="1" fillId="0" borderId="2" xfId="0" applyFont="1" applyBorder="1"/>
    <xf numFmtId="0" fontId="1" fillId="0" borderId="0" xfId="0" applyFont="1" applyAlignment="1">
      <alignment vertical="center"/>
    </xf>
    <xf numFmtId="43" fontId="6" fillId="0" borderId="0" xfId="0" applyNumberFormat="1" applyFont="1"/>
    <xf numFmtId="0" fontId="1" fillId="0" borderId="0" xfId="0" quotePrefix="1" applyFont="1"/>
    <xf numFmtId="0" fontId="1" fillId="0" borderId="0" xfId="0" applyFont="1" applyAlignment="1">
      <alignment wrapText="1"/>
    </xf>
    <xf numFmtId="40" fontId="1" fillId="0" borderId="0" xfId="2" applyNumberFormat="1"/>
    <xf numFmtId="40" fontId="6" fillId="0" borderId="0" xfId="0" applyNumberFormat="1" applyFont="1"/>
    <xf numFmtId="40" fontId="0" fillId="0" borderId="0" xfId="0" applyNumberFormat="1"/>
    <xf numFmtId="40" fontId="1" fillId="0" borderId="0" xfId="0" applyNumberFormat="1" applyFont="1"/>
    <xf numFmtId="39" fontId="1" fillId="4" borderId="0" xfId="2" applyNumberFormat="1" applyFill="1"/>
    <xf numFmtId="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6" borderId="0" xfId="0" applyFont="1" applyFill="1" applyAlignment="1">
      <alignment vertical="center"/>
    </xf>
    <xf numFmtId="40" fontId="4" fillId="0" borderId="0" xfId="0" applyNumberFormat="1" applyFont="1"/>
    <xf numFmtId="40" fontId="1" fillId="0" borderId="0" xfId="1" applyNumberFormat="1" applyFont="1"/>
    <xf numFmtId="40" fontId="1" fillId="0" borderId="0" xfId="1" applyNumberFormat="1" applyFont="1" applyAlignment="1">
      <alignment wrapText="1"/>
    </xf>
    <xf numFmtId="43" fontId="1" fillId="3" borderId="0" xfId="2" applyNumberFormat="1" applyFill="1"/>
    <xf numFmtId="0" fontId="1" fillId="3" borderId="0" xfId="2" applyFill="1"/>
    <xf numFmtId="43" fontId="1" fillId="7" borderId="0" xfId="2" applyNumberFormat="1" applyFill="1"/>
    <xf numFmtId="43" fontId="1" fillId="8" borderId="0" xfId="2" applyNumberFormat="1" applyFill="1"/>
    <xf numFmtId="43" fontId="1" fillId="0" borderId="0" xfId="2" applyNumberFormat="1" applyAlignment="1">
      <alignment horizontal="center" wrapText="1"/>
    </xf>
    <xf numFmtId="43" fontId="1" fillId="9" borderId="0" xfId="2" applyNumberFormat="1" applyFill="1"/>
    <xf numFmtId="4" fontId="1" fillId="9" borderId="0" xfId="2" applyNumberFormat="1" applyFill="1"/>
    <xf numFmtId="4" fontId="6" fillId="8" borderId="0" xfId="0" applyNumberFormat="1" applyFont="1" applyFill="1"/>
  </cellXfs>
  <cellStyles count="4">
    <cellStyle name="Comma" xfId="1" builtinId="3"/>
    <cellStyle name="Normal" xfId="0" builtinId="0"/>
    <cellStyle name="Normal 2" xfId="3" xr:uid="{00000000-0005-0000-0000-000031000000}"/>
    <cellStyle name="Normal_CASHBOOK-FY01" xfId="2" xr:uid="{00000000-0005-0000-0000-000002000000}"/>
  </cellStyles>
  <dxfs count="0"/>
  <tableStyles count="0" defaultTableStyle="TableStyleMedium2" defaultPivotStyle="PivotStyleLight16"/>
  <colors>
    <mruColors>
      <color rgb="FFFFFF99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71"/>
  <sheetViews>
    <sheetView zoomScale="70" zoomScaleNormal="70" workbookViewId="0">
      <pane xSplit="2" ySplit="4" topLeftCell="W27" activePane="bottomRight" state="frozen"/>
      <selection activeCell="E39" sqref="E39"/>
      <selection pane="topRight" activeCell="E39" sqref="E39"/>
      <selection pane="bottomLeft" activeCell="E39" sqref="E39"/>
      <selection pane="bottomRight" activeCell="AK54" sqref="AK54:AL64"/>
    </sheetView>
  </sheetViews>
  <sheetFormatPr defaultColWidth="0" defaultRowHeight="12.3"/>
  <cols>
    <col min="1" max="1" width="8.44140625" bestFit="1" customWidth="1"/>
    <col min="2" max="2" width="18.27734375" customWidth="1"/>
    <col min="3" max="3" width="38.71875" customWidth="1"/>
    <col min="4" max="4" width="14.5546875" customWidth="1"/>
    <col min="5" max="5" width="18.27734375" customWidth="1"/>
    <col min="6" max="6" width="18.94140625" customWidth="1"/>
    <col min="7" max="7" width="19.77734375" customWidth="1"/>
    <col min="8" max="8" width="16.27734375" bestFit="1" customWidth="1"/>
    <col min="9" max="9" width="15.44140625" bestFit="1" customWidth="1"/>
    <col min="10" max="10" width="7.71875" customWidth="1"/>
    <col min="11" max="11" width="15.71875" customWidth="1"/>
    <col min="12" max="12" width="14.21875" customWidth="1"/>
    <col min="13" max="14" width="17.1640625" bestFit="1" customWidth="1"/>
    <col min="15" max="15" width="16.33203125" bestFit="1" customWidth="1"/>
    <col min="16" max="17" width="15.1640625" bestFit="1" customWidth="1"/>
    <col min="18" max="18" width="16.71875" bestFit="1" customWidth="1"/>
    <col min="19" max="19" width="20.1640625" customWidth="1"/>
    <col min="20" max="20" width="13.71875" bestFit="1" customWidth="1"/>
    <col min="21" max="21" width="17.1640625" bestFit="1" customWidth="1"/>
    <col min="22" max="23" width="15.1640625" bestFit="1" customWidth="1"/>
    <col min="24" max="24" width="17.1640625" bestFit="1" customWidth="1"/>
    <col min="25" max="25" width="20.88671875" customWidth="1"/>
    <col min="26" max="27" width="15.1640625" bestFit="1" customWidth="1"/>
    <col min="28" max="28" width="17.1640625" bestFit="1" customWidth="1"/>
    <col min="29" max="29" width="13.71875" bestFit="1" customWidth="1"/>
    <col min="30" max="30" width="15.1640625" bestFit="1" customWidth="1"/>
    <col min="31" max="31" width="18.27734375" bestFit="1" customWidth="1"/>
    <col min="32" max="32" width="17" bestFit="1" customWidth="1"/>
    <col min="33" max="34" width="18.27734375" bestFit="1" customWidth="1"/>
    <col min="35" max="35" width="15.1640625" bestFit="1" customWidth="1"/>
    <col min="36" max="36" width="18" bestFit="1" customWidth="1"/>
    <col min="37" max="37" width="18.44140625" customWidth="1"/>
    <col min="38" max="38" width="17.83203125" bestFit="1" customWidth="1"/>
    <col min="39" max="42" width="0" hidden="1" customWidth="1"/>
    <col min="43" max="16384" width="9.1640625" hidden="1"/>
  </cols>
  <sheetData>
    <row r="1" spans="1:38" ht="15.9">
      <c r="A1" s="1"/>
      <c r="B1" s="2" t="s">
        <v>172</v>
      </c>
      <c r="C1" s="3" t="s">
        <v>0</v>
      </c>
      <c r="D1" s="4" t="s">
        <v>1</v>
      </c>
      <c r="E1" s="5">
        <v>1</v>
      </c>
      <c r="F1" s="6"/>
      <c r="G1" s="6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>
      <c r="A2" s="1"/>
      <c r="B2" s="7" t="s">
        <v>35</v>
      </c>
      <c r="C2" s="1"/>
      <c r="D2" s="4"/>
      <c r="E2" s="6"/>
      <c r="F2" s="6"/>
      <c r="G2" s="6"/>
      <c r="H2" s="4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60">
      <c r="A3" s="1" t="s">
        <v>2</v>
      </c>
      <c r="B3" s="1" t="s">
        <v>3</v>
      </c>
      <c r="C3" s="1" t="s">
        <v>4</v>
      </c>
      <c r="D3" s="4"/>
      <c r="E3" s="6" t="s">
        <v>5</v>
      </c>
      <c r="F3" s="6" t="s">
        <v>6</v>
      </c>
      <c r="G3" s="6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138</v>
      </c>
      <c r="Z3" s="9" t="s">
        <v>161</v>
      </c>
      <c r="AA3" s="9" t="s">
        <v>40</v>
      </c>
      <c r="AB3" s="10" t="s">
        <v>25</v>
      </c>
      <c r="AC3" s="10" t="s">
        <v>26</v>
      </c>
      <c r="AD3" s="10" t="s">
        <v>36</v>
      </c>
      <c r="AE3" s="10" t="s">
        <v>27</v>
      </c>
      <c r="AF3" s="10" t="s">
        <v>28</v>
      </c>
      <c r="AG3" s="10" t="s">
        <v>29</v>
      </c>
      <c r="AH3" s="10" t="s">
        <v>30</v>
      </c>
      <c r="AI3" s="10" t="s">
        <v>37</v>
      </c>
      <c r="AJ3" s="10" t="s">
        <v>42</v>
      </c>
      <c r="AK3" s="11" t="s">
        <v>31</v>
      </c>
      <c r="AL3" s="11" t="s">
        <v>32</v>
      </c>
    </row>
    <row r="4" spans="1:38" s="29" customFormat="1" ht="15">
      <c r="A4" s="1"/>
      <c r="B4" s="1"/>
      <c r="C4" s="12"/>
      <c r="D4" s="4"/>
      <c r="E4" s="6"/>
      <c r="F4" s="6"/>
      <c r="G4" s="48">
        <v>51774342.969999999</v>
      </c>
      <c r="H4" s="6">
        <v>916943.86</v>
      </c>
      <c r="I4" s="6">
        <v>688994.93</v>
      </c>
      <c r="J4" s="6">
        <v>0</v>
      </c>
      <c r="K4" s="6">
        <v>175505.08</v>
      </c>
      <c r="L4" s="6">
        <v>75450.05</v>
      </c>
      <c r="M4" s="6">
        <v>605489.75</v>
      </c>
      <c r="N4" s="6">
        <v>1218518.23</v>
      </c>
      <c r="O4" s="6">
        <v>-34056.46</v>
      </c>
      <c r="P4" s="6">
        <v>772428.97</v>
      </c>
      <c r="Q4" s="6">
        <v>940279.34</v>
      </c>
      <c r="R4" s="6">
        <v>569109.53</v>
      </c>
      <c r="S4" s="6">
        <v>1149010.2</v>
      </c>
      <c r="T4" s="6">
        <v>13396.99</v>
      </c>
      <c r="U4" s="6">
        <v>5503037.6100000003</v>
      </c>
      <c r="V4" s="6">
        <v>203704.04</v>
      </c>
      <c r="W4" s="6">
        <v>303596.45</v>
      </c>
      <c r="X4" s="6">
        <v>2252177.29</v>
      </c>
      <c r="Y4" s="6">
        <v>4653610.29</v>
      </c>
      <c r="Z4" s="6">
        <v>812616.52</v>
      </c>
      <c r="AA4" s="6">
        <v>256790.7</v>
      </c>
      <c r="AB4" s="6">
        <v>6593179.2000000002</v>
      </c>
      <c r="AC4" s="6">
        <v>-6905.28</v>
      </c>
      <c r="AD4" s="6">
        <v>267186.77</v>
      </c>
      <c r="AE4" s="6">
        <v>103066.07</v>
      </c>
      <c r="AF4" s="6">
        <v>1046680.78</v>
      </c>
      <c r="AG4" s="6">
        <v>1581703.95</v>
      </c>
      <c r="AH4" s="6">
        <v>324583.24</v>
      </c>
      <c r="AI4" s="6">
        <v>517714.38</v>
      </c>
      <c r="AJ4" s="6">
        <f>1743551.54+18526284.41</f>
        <v>20269835.949999999</v>
      </c>
      <c r="AK4" s="6">
        <f>SUM(H4:AJ4)</f>
        <v>51773648.429999992</v>
      </c>
      <c r="AL4" s="6">
        <f>AK4-G4</f>
        <v>-694.54000000655651</v>
      </c>
    </row>
    <row r="5" spans="1:38" ht="15">
      <c r="A5" s="13">
        <v>1</v>
      </c>
      <c r="B5" s="13" t="s">
        <v>58</v>
      </c>
      <c r="C5" s="13" t="s">
        <v>173</v>
      </c>
      <c r="D5" s="15"/>
      <c r="E5" s="15"/>
      <c r="F5" s="15">
        <v>1585077</v>
      </c>
      <c r="G5" s="6">
        <f t="shared" ref="G5:G52" si="0">G4+E5-F5</f>
        <v>50189265.969999999</v>
      </c>
      <c r="H5" s="4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>
        <v>-1585077</v>
      </c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>
        <f>AK4+SUM(H5:AJ5)</f>
        <v>50188571.429999992</v>
      </c>
      <c r="AL5" s="8">
        <f>G5-AK5</f>
        <v>694.54000000655651</v>
      </c>
    </row>
    <row r="6" spans="1:38" ht="15">
      <c r="A6" s="13"/>
      <c r="B6" s="13"/>
      <c r="C6" s="13"/>
      <c r="D6" s="15"/>
      <c r="E6" s="15"/>
      <c r="F6" s="15"/>
      <c r="G6" s="6">
        <f t="shared" si="0"/>
        <v>50189265.969999999</v>
      </c>
      <c r="H6" s="4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>
        <f t="shared" ref="AK6:AK51" si="1">AK5+SUM(H6:AJ6)</f>
        <v>50188571.429999992</v>
      </c>
      <c r="AL6" s="8">
        <f t="shared" ref="AL6:AL52" si="2">G6-AK6</f>
        <v>694.54000000655651</v>
      </c>
    </row>
    <row r="7" spans="1:38" ht="15">
      <c r="A7" s="13">
        <v>6</v>
      </c>
      <c r="B7" s="13" t="s">
        <v>58</v>
      </c>
      <c r="C7" s="13" t="s">
        <v>174</v>
      </c>
      <c r="D7" s="15"/>
      <c r="E7" s="15"/>
      <c r="F7" s="15">
        <v>422731.46</v>
      </c>
      <c r="G7" s="6">
        <f t="shared" si="0"/>
        <v>49766534.509999998</v>
      </c>
      <c r="H7" s="4">
        <v>-407865.85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>
        <f t="shared" si="1"/>
        <v>49780705.579999991</v>
      </c>
      <c r="AL7" s="8">
        <f t="shared" si="2"/>
        <v>-14171.069999992847</v>
      </c>
    </row>
    <row r="8" spans="1:38" ht="15">
      <c r="A8" s="13"/>
      <c r="B8" s="13"/>
      <c r="C8" s="13" t="s">
        <v>175</v>
      </c>
      <c r="D8" s="15"/>
      <c r="E8" s="15"/>
      <c r="F8" s="15">
        <v>224910.06</v>
      </c>
      <c r="G8" s="6">
        <f t="shared" si="0"/>
        <v>49541624.449999996</v>
      </c>
      <c r="H8" s="4"/>
      <c r="I8" s="16"/>
      <c r="J8" s="16"/>
      <c r="K8" s="16"/>
      <c r="L8" s="16"/>
      <c r="M8" s="16">
        <v>-1598.78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>
        <v>-223311.28</v>
      </c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>
        <f t="shared" si="1"/>
        <v>49555795.519999988</v>
      </c>
      <c r="AL8" s="8">
        <f t="shared" si="2"/>
        <v>-14171.069999992847</v>
      </c>
    </row>
    <row r="9" spans="1:38" ht="15">
      <c r="A9" s="13"/>
      <c r="B9" s="13"/>
      <c r="C9" s="13" t="s">
        <v>59</v>
      </c>
      <c r="D9" s="15"/>
      <c r="E9" s="15">
        <v>20872.38</v>
      </c>
      <c r="F9" s="15"/>
      <c r="G9" s="6">
        <f t="shared" si="0"/>
        <v>49562496.829999998</v>
      </c>
      <c r="H9" s="4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>
        <f t="shared" si="1"/>
        <v>49555795.519999988</v>
      </c>
      <c r="AL9" s="8">
        <f t="shared" si="2"/>
        <v>6701.3100000098348</v>
      </c>
    </row>
    <row r="10" spans="1:38" ht="15">
      <c r="A10" s="13"/>
      <c r="B10" s="13"/>
      <c r="C10" s="13" t="s">
        <v>60</v>
      </c>
      <c r="D10" s="15"/>
      <c r="E10" s="15">
        <v>2919.38</v>
      </c>
      <c r="F10" s="15"/>
      <c r="G10" s="6">
        <f t="shared" si="0"/>
        <v>49565416.210000001</v>
      </c>
      <c r="H10" s="4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>
        <v>2919.38</v>
      </c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>
        <f t="shared" si="1"/>
        <v>49558714.899999991</v>
      </c>
      <c r="AL10" s="8">
        <f t="shared" si="2"/>
        <v>6701.3100000098348</v>
      </c>
    </row>
    <row r="11" spans="1:38" ht="15">
      <c r="A11" s="13"/>
      <c r="B11" s="13"/>
      <c r="C11" s="13"/>
      <c r="D11" s="15"/>
      <c r="E11" s="15"/>
      <c r="F11" s="15"/>
      <c r="G11" s="6">
        <f t="shared" si="0"/>
        <v>49565416.210000001</v>
      </c>
      <c r="H11" s="4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>
        <f t="shared" si="1"/>
        <v>49558714.899999991</v>
      </c>
      <c r="AL11" s="8">
        <f t="shared" si="2"/>
        <v>6701.3100000098348</v>
      </c>
    </row>
    <row r="12" spans="1:38" ht="15">
      <c r="A12" s="13">
        <v>13</v>
      </c>
      <c r="B12" s="13" t="s">
        <v>58</v>
      </c>
      <c r="C12" s="13" t="s">
        <v>176</v>
      </c>
      <c r="D12" s="15"/>
      <c r="E12" s="15"/>
      <c r="F12" s="15">
        <v>1041399</v>
      </c>
      <c r="G12" s="6">
        <f t="shared" si="0"/>
        <v>48524017.210000001</v>
      </c>
      <c r="H12" s="4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>
        <v>-1041399</v>
      </c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>
        <f t="shared" si="1"/>
        <v>48517315.899999991</v>
      </c>
      <c r="AL12" s="8">
        <f t="shared" si="2"/>
        <v>6701.3100000098348</v>
      </c>
    </row>
    <row r="13" spans="1:38" ht="15">
      <c r="A13" s="13"/>
      <c r="B13" s="13"/>
      <c r="C13" s="13" t="s">
        <v>177</v>
      </c>
      <c r="D13" s="15"/>
      <c r="E13" s="15"/>
      <c r="F13" s="15">
        <v>473133.34</v>
      </c>
      <c r="G13" s="6">
        <f t="shared" si="0"/>
        <v>48050883.869999997</v>
      </c>
      <c r="H13" s="4"/>
      <c r="I13" s="16"/>
      <c r="J13" s="16"/>
      <c r="K13" s="16"/>
      <c r="L13" s="16"/>
      <c r="M13" s="16">
        <v>-473133.34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>
        <f t="shared" si="1"/>
        <v>48044182.559999987</v>
      </c>
      <c r="AL13" s="8">
        <f t="shared" si="2"/>
        <v>6701.3100000098348</v>
      </c>
    </row>
    <row r="14" spans="1:38" ht="15">
      <c r="A14" s="13"/>
      <c r="B14" s="13"/>
      <c r="C14" s="13" t="s">
        <v>178</v>
      </c>
      <c r="D14" s="15"/>
      <c r="E14" s="15"/>
      <c r="F14" s="15">
        <v>329799.38</v>
      </c>
      <c r="G14" s="6">
        <f t="shared" si="0"/>
        <v>47721084.489999995</v>
      </c>
      <c r="H14" s="4">
        <v>-53.03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59">
        <v>-329746.34999999998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>
        <f t="shared" si="1"/>
        <v>47714383.179999985</v>
      </c>
      <c r="AL14" s="8">
        <f t="shared" si="2"/>
        <v>6701.3100000098348</v>
      </c>
    </row>
    <row r="15" spans="1:38" ht="15">
      <c r="A15" s="13"/>
      <c r="B15" s="13"/>
      <c r="C15" s="13" t="s">
        <v>179</v>
      </c>
      <c r="D15" s="15"/>
      <c r="E15" s="15"/>
      <c r="F15" s="15">
        <v>901281.76</v>
      </c>
      <c r="G15" s="6">
        <f t="shared" si="0"/>
        <v>46819802.729999997</v>
      </c>
      <c r="H15" s="4"/>
      <c r="I15" s="16"/>
      <c r="J15" s="16"/>
      <c r="K15" s="16"/>
      <c r="L15" s="16"/>
      <c r="M15" s="16">
        <v>-12.83</v>
      </c>
      <c r="N15" s="16"/>
      <c r="O15" s="16"/>
      <c r="P15" s="16"/>
      <c r="Q15" s="16"/>
      <c r="R15" s="16"/>
      <c r="S15" s="61">
        <v>-22099.919999999998</v>
      </c>
      <c r="T15" s="16"/>
      <c r="U15" s="16"/>
      <c r="V15" s="16">
        <f>-769.24</f>
        <v>-769.24</v>
      </c>
      <c r="W15" s="16"/>
      <c r="X15" s="16"/>
      <c r="Y15" s="16">
        <v>-872393</v>
      </c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>
        <f t="shared" si="1"/>
        <v>46819108.189999983</v>
      </c>
      <c r="AL15" s="8">
        <f t="shared" si="2"/>
        <v>694.54000001400709</v>
      </c>
    </row>
    <row r="16" spans="1:38" ht="15">
      <c r="A16" s="13"/>
      <c r="B16" s="13"/>
      <c r="C16" s="13"/>
      <c r="D16" s="15"/>
      <c r="E16" s="15"/>
      <c r="F16" s="15"/>
      <c r="G16" s="6">
        <f t="shared" si="0"/>
        <v>46819802.729999997</v>
      </c>
      <c r="H16" s="62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>
        <f t="shared" si="1"/>
        <v>46819108.189999983</v>
      </c>
      <c r="AL16" s="8">
        <f t="shared" si="2"/>
        <v>694.54000001400709</v>
      </c>
    </row>
    <row r="17" spans="1:38" ht="15">
      <c r="A17" s="13">
        <v>20</v>
      </c>
      <c r="B17" s="13" t="s">
        <v>58</v>
      </c>
      <c r="C17" s="13" t="s">
        <v>180</v>
      </c>
      <c r="D17" s="15"/>
      <c r="E17" s="15"/>
      <c r="F17" s="15">
        <v>417196.89</v>
      </c>
      <c r="G17" s="6">
        <f t="shared" si="0"/>
        <v>46402605.839999996</v>
      </c>
      <c r="H17" s="4">
        <v>-400000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61"/>
      <c r="AD17" s="16"/>
      <c r="AE17" s="16"/>
      <c r="AF17" s="16"/>
      <c r="AG17" s="16"/>
      <c r="AH17" s="16"/>
      <c r="AI17" s="16"/>
      <c r="AJ17" s="16"/>
      <c r="AK17" s="16">
        <f t="shared" si="1"/>
        <v>46419108.189999983</v>
      </c>
      <c r="AL17" s="8">
        <f t="shared" si="2"/>
        <v>-16502.349999986589</v>
      </c>
    </row>
    <row r="18" spans="1:38" ht="15">
      <c r="A18" s="13"/>
      <c r="B18" s="13"/>
      <c r="C18" s="13" t="s">
        <v>181</v>
      </c>
      <c r="D18" s="15"/>
      <c r="E18" s="15"/>
      <c r="F18" s="63">
        <v>145220.01</v>
      </c>
      <c r="G18" s="6">
        <f t="shared" si="0"/>
        <v>46257385.829999998</v>
      </c>
      <c r="H18" s="4">
        <v>-2640.39</v>
      </c>
      <c r="I18" s="16"/>
      <c r="J18" s="16"/>
      <c r="K18" s="16"/>
      <c r="L18" s="16"/>
      <c r="M18" s="59">
        <v>-1011.95</v>
      </c>
      <c r="N18" s="16"/>
      <c r="O18" s="16"/>
      <c r="P18" s="16"/>
      <c r="Q18" s="16"/>
      <c r="R18" s="16"/>
      <c r="S18" s="59">
        <v>-144208.06</v>
      </c>
      <c r="T18" s="16"/>
      <c r="U18" s="16"/>
      <c r="V18" s="16"/>
      <c r="W18" s="16"/>
      <c r="X18" s="16"/>
      <c r="Y18" s="16"/>
      <c r="Z18" s="16"/>
      <c r="AA18" s="16"/>
      <c r="AB18" s="16"/>
      <c r="AC18" s="61"/>
      <c r="AD18" s="16"/>
      <c r="AE18" s="16"/>
      <c r="AF18" s="16"/>
      <c r="AG18" s="16"/>
      <c r="AH18" s="16"/>
      <c r="AI18" s="16"/>
      <c r="AJ18" s="16"/>
      <c r="AK18" s="16">
        <f t="shared" si="1"/>
        <v>46271247.789999984</v>
      </c>
      <c r="AL18" s="8">
        <f t="shared" si="2"/>
        <v>-13861.959999985993</v>
      </c>
    </row>
    <row r="19" spans="1:38" ht="15">
      <c r="A19" s="13"/>
      <c r="B19" s="13"/>
      <c r="C19" s="13" t="s">
        <v>182</v>
      </c>
      <c r="D19" s="15"/>
      <c r="E19" s="15"/>
      <c r="F19" s="15">
        <v>43152.2</v>
      </c>
      <c r="G19" s="6">
        <f t="shared" si="0"/>
        <v>46214233.629999995</v>
      </c>
      <c r="H19" s="4">
        <v>-40144.83</v>
      </c>
      <c r="I19" s="16"/>
      <c r="J19" s="16"/>
      <c r="K19" s="16"/>
      <c r="L19" s="16"/>
      <c r="M19" s="16">
        <v>-3007.37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>
        <f t="shared" si="1"/>
        <v>46228095.589999981</v>
      </c>
      <c r="AL19" s="8">
        <f t="shared" si="2"/>
        <v>-13861.959999985993</v>
      </c>
    </row>
    <row r="20" spans="1:38" ht="15">
      <c r="A20" s="13"/>
      <c r="B20" s="13"/>
      <c r="C20" s="13" t="s">
        <v>59</v>
      </c>
      <c r="D20" s="15"/>
      <c r="E20" s="15">
        <v>20474.189999999999</v>
      </c>
      <c r="F20" s="15"/>
      <c r="G20" s="6">
        <f t="shared" si="0"/>
        <v>46234707.819999993</v>
      </c>
      <c r="H20" s="4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>
        <f t="shared" si="1"/>
        <v>46228095.589999981</v>
      </c>
      <c r="AL20" s="8">
        <f t="shared" si="2"/>
        <v>6612.2300000116229</v>
      </c>
    </row>
    <row r="21" spans="1:38" ht="15">
      <c r="A21" s="13"/>
      <c r="B21" s="13"/>
      <c r="C21" s="13" t="s">
        <v>60</v>
      </c>
      <c r="D21" s="15"/>
      <c r="E21" s="15">
        <v>970</v>
      </c>
      <c r="F21" s="15"/>
      <c r="G21" s="6">
        <f t="shared" si="0"/>
        <v>46235677.819999993</v>
      </c>
      <c r="H21" s="4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>
        <v>970</v>
      </c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>
        <f t="shared" si="1"/>
        <v>46229065.589999981</v>
      </c>
      <c r="AL21" s="8">
        <f t="shared" si="2"/>
        <v>6612.2300000116229</v>
      </c>
    </row>
    <row r="22" spans="1:38" ht="15">
      <c r="A22" s="13"/>
      <c r="B22" s="13"/>
      <c r="C22" s="13"/>
      <c r="D22" s="15"/>
      <c r="E22" s="15"/>
      <c r="F22" s="15"/>
      <c r="G22" s="6">
        <f t="shared" si="0"/>
        <v>46235677.819999993</v>
      </c>
      <c r="H22" s="4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>
        <f t="shared" si="1"/>
        <v>46229065.589999981</v>
      </c>
      <c r="AL22" s="8">
        <f t="shared" si="2"/>
        <v>6612.2300000116229</v>
      </c>
    </row>
    <row r="23" spans="1:38" ht="15">
      <c r="A23" s="13">
        <v>27</v>
      </c>
      <c r="B23" s="13" t="s">
        <v>58</v>
      </c>
      <c r="C23" s="1" t="s">
        <v>183</v>
      </c>
      <c r="D23" s="15"/>
      <c r="E23" s="15"/>
      <c r="F23" s="15">
        <v>283300.27</v>
      </c>
      <c r="G23" s="6">
        <f t="shared" si="0"/>
        <v>45952377.54999999</v>
      </c>
      <c r="H23" s="4">
        <v>-53174.27</v>
      </c>
      <c r="I23" s="16"/>
      <c r="J23" s="16"/>
      <c r="K23" s="16"/>
      <c r="L23" s="16"/>
      <c r="M23" s="16">
        <v>-230126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>
        <f t="shared" si="1"/>
        <v>45945765.319999978</v>
      </c>
      <c r="AL23" s="8">
        <f t="shared" si="2"/>
        <v>6612.2300000116229</v>
      </c>
    </row>
    <row r="24" spans="1:38" ht="15">
      <c r="A24" s="13"/>
      <c r="B24" s="13"/>
      <c r="C24" s="1"/>
      <c r="D24" s="15"/>
      <c r="E24" s="15"/>
      <c r="F24" s="15"/>
      <c r="G24" s="6">
        <f t="shared" si="0"/>
        <v>45952377.54999999</v>
      </c>
      <c r="H24" s="4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>
        <f t="shared" si="1"/>
        <v>45945765.319999978</v>
      </c>
      <c r="AL24" s="8">
        <f t="shared" si="2"/>
        <v>6612.2300000116229</v>
      </c>
    </row>
    <row r="25" spans="1:38" ht="15">
      <c r="A25" s="13">
        <v>6</v>
      </c>
      <c r="B25" s="13" t="s">
        <v>43</v>
      </c>
      <c r="C25" s="1" t="s">
        <v>184</v>
      </c>
      <c r="D25" s="15">
        <v>20181.28</v>
      </c>
      <c r="E25" s="15"/>
      <c r="F25" s="15"/>
      <c r="G25" s="6">
        <f t="shared" si="0"/>
        <v>45952377.54999999</v>
      </c>
      <c r="H25" s="4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>
        <f t="shared" si="1"/>
        <v>45945765.319999978</v>
      </c>
      <c r="AL25" s="8">
        <f t="shared" si="2"/>
        <v>6612.2300000116229</v>
      </c>
    </row>
    <row r="26" spans="1:38" ht="15">
      <c r="A26" s="13"/>
      <c r="B26" s="13"/>
      <c r="C26" s="1" t="s">
        <v>185</v>
      </c>
      <c r="D26" s="15">
        <v>243.65</v>
      </c>
      <c r="E26" s="15">
        <f>SUM(D25:D26)</f>
        <v>20424.93</v>
      </c>
      <c r="F26" s="15"/>
      <c r="G26" s="6">
        <f t="shared" si="0"/>
        <v>45972802.479999989</v>
      </c>
      <c r="H26" s="4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59">
        <v>20424.93</v>
      </c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>
        <f t="shared" si="1"/>
        <v>45966190.249999978</v>
      </c>
      <c r="AL26" s="8">
        <f t="shared" si="2"/>
        <v>6612.2300000116229</v>
      </c>
    </row>
    <row r="27" spans="1:38" ht="15">
      <c r="A27" s="13"/>
      <c r="B27" s="13"/>
      <c r="C27" s="1"/>
      <c r="D27" s="15"/>
      <c r="E27" s="15"/>
      <c r="F27" s="15"/>
      <c r="G27" s="6">
        <f t="shared" si="0"/>
        <v>45972802.479999989</v>
      </c>
      <c r="H27" s="4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>
        <f t="shared" si="1"/>
        <v>45966190.249999978</v>
      </c>
      <c r="AL27" s="8">
        <f t="shared" si="2"/>
        <v>6612.2300000116229</v>
      </c>
    </row>
    <row r="28" spans="1:38" ht="15">
      <c r="A28" s="13">
        <v>12</v>
      </c>
      <c r="B28" s="13" t="s">
        <v>43</v>
      </c>
      <c r="C28" s="13" t="s">
        <v>186</v>
      </c>
      <c r="D28" s="15">
        <v>1000</v>
      </c>
      <c r="E28" s="15"/>
      <c r="F28" s="15"/>
      <c r="G28" s="6">
        <f t="shared" si="0"/>
        <v>45972802.479999989</v>
      </c>
      <c r="H28" s="4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H28" s="16"/>
      <c r="AI28" s="16"/>
      <c r="AJ28" s="16"/>
      <c r="AK28" s="16">
        <f t="shared" si="1"/>
        <v>45966190.249999978</v>
      </c>
      <c r="AL28" s="8">
        <f t="shared" si="2"/>
        <v>6612.2300000116229</v>
      </c>
    </row>
    <row r="29" spans="1:38" ht="15">
      <c r="A29" s="13"/>
      <c r="B29" s="13"/>
      <c r="C29" s="13" t="s">
        <v>44</v>
      </c>
      <c r="D29" s="15">
        <v>210</v>
      </c>
      <c r="E29" s="15">
        <f>SUM(D28:D29)</f>
        <v>1210</v>
      </c>
      <c r="F29" s="15"/>
      <c r="G29" s="6">
        <f t="shared" si="0"/>
        <v>45974012.479999989</v>
      </c>
      <c r="H29" s="4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59">
        <v>1210</v>
      </c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>
        <f t="shared" si="1"/>
        <v>45967400.249999978</v>
      </c>
      <c r="AL29" s="8">
        <f t="shared" si="2"/>
        <v>6612.2300000116229</v>
      </c>
    </row>
    <row r="30" spans="1:38" ht="15">
      <c r="A30" s="13"/>
      <c r="B30" s="13"/>
      <c r="C30" s="13"/>
      <c r="D30" s="15"/>
      <c r="E30" s="15"/>
      <c r="F30" s="15"/>
      <c r="G30" s="6">
        <f t="shared" si="0"/>
        <v>45974012.479999989</v>
      </c>
      <c r="H30" s="4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>
        <f t="shared" si="1"/>
        <v>45967400.249999978</v>
      </c>
      <c r="AL30" s="8">
        <f t="shared" si="2"/>
        <v>6612.2300000116229</v>
      </c>
    </row>
    <row r="31" spans="1:38" ht="15">
      <c r="A31" s="13">
        <v>15</v>
      </c>
      <c r="B31" s="13" t="s">
        <v>43</v>
      </c>
      <c r="C31" s="13" t="s">
        <v>187</v>
      </c>
      <c r="D31" s="15">
        <v>113274</v>
      </c>
      <c r="E31" s="15">
        <f>SUM(D31)</f>
        <v>113274</v>
      </c>
      <c r="F31" s="15"/>
      <c r="G31" s="6">
        <f t="shared" si="0"/>
        <v>46087286.479999989</v>
      </c>
      <c r="H31" s="4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59">
        <v>113274</v>
      </c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>
        <f t="shared" si="1"/>
        <v>46080674.249999978</v>
      </c>
      <c r="AL31" s="8">
        <f t="shared" si="2"/>
        <v>6612.2300000116229</v>
      </c>
    </row>
    <row r="32" spans="1:38" ht="15">
      <c r="A32" s="13"/>
      <c r="B32" s="13"/>
      <c r="C32" s="13"/>
      <c r="D32" s="15"/>
      <c r="E32" s="15"/>
      <c r="F32" s="15"/>
      <c r="G32" s="6">
        <f t="shared" si="0"/>
        <v>46087286.479999989</v>
      </c>
      <c r="H32" s="4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>
        <f t="shared" si="1"/>
        <v>46080674.249999978</v>
      </c>
      <c r="AL32" s="8">
        <f t="shared" si="2"/>
        <v>6612.2300000116229</v>
      </c>
    </row>
    <row r="33" spans="1:38" ht="15">
      <c r="A33" s="13">
        <v>18</v>
      </c>
      <c r="B33" s="13" t="s">
        <v>43</v>
      </c>
      <c r="C33" s="13" t="s">
        <v>186</v>
      </c>
      <c r="D33" s="15">
        <v>55</v>
      </c>
      <c r="E33" s="15">
        <f>SUM(D33)</f>
        <v>55</v>
      </c>
      <c r="F33" s="15"/>
      <c r="G33" s="6">
        <f t="shared" si="0"/>
        <v>46087341.479999989</v>
      </c>
      <c r="H33" s="4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59">
        <v>55</v>
      </c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>
        <f t="shared" si="1"/>
        <v>46080729.249999978</v>
      </c>
      <c r="AL33" s="8">
        <f t="shared" si="2"/>
        <v>6612.2300000116229</v>
      </c>
    </row>
    <row r="34" spans="1:38" ht="15">
      <c r="A34" s="13"/>
      <c r="B34" s="13"/>
      <c r="C34" s="1"/>
      <c r="D34" s="15"/>
      <c r="E34" s="15"/>
      <c r="F34" s="15"/>
      <c r="G34" s="6">
        <f t="shared" si="0"/>
        <v>46087341.479999989</v>
      </c>
      <c r="H34" s="4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>
        <f t="shared" si="1"/>
        <v>46080729.249999978</v>
      </c>
      <c r="AL34" s="8">
        <f t="shared" si="2"/>
        <v>6612.2300000116229</v>
      </c>
    </row>
    <row r="35" spans="1:38" ht="15">
      <c r="A35" s="13">
        <v>25</v>
      </c>
      <c r="B35" s="13" t="s">
        <v>43</v>
      </c>
      <c r="C35" s="1" t="s">
        <v>188</v>
      </c>
      <c r="D35" s="15">
        <v>464</v>
      </c>
      <c r="E35" s="15">
        <f>SUM(D35)</f>
        <v>464</v>
      </c>
      <c r="F35" s="15"/>
      <c r="G35" s="6">
        <f t="shared" si="0"/>
        <v>46087805.479999989</v>
      </c>
      <c r="H35" s="4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59">
        <v>464</v>
      </c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>
        <f t="shared" si="1"/>
        <v>46081193.249999978</v>
      </c>
      <c r="AL35" s="8">
        <f t="shared" si="2"/>
        <v>6612.2300000116229</v>
      </c>
    </row>
    <row r="36" spans="1:38" ht="15">
      <c r="A36" s="13"/>
      <c r="B36" s="13"/>
      <c r="C36" s="1"/>
      <c r="D36" s="15"/>
      <c r="E36" s="15"/>
      <c r="F36" s="15"/>
      <c r="G36" s="6">
        <f t="shared" si="0"/>
        <v>46087805.479999989</v>
      </c>
      <c r="H36" s="4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>
        <f t="shared" si="1"/>
        <v>46081193.249999978</v>
      </c>
      <c r="AL36" s="8">
        <f t="shared" si="2"/>
        <v>6612.2300000116229</v>
      </c>
    </row>
    <row r="37" spans="1:38" ht="15">
      <c r="A37" s="13">
        <v>26</v>
      </c>
      <c r="B37" s="13" t="s">
        <v>43</v>
      </c>
      <c r="C37" s="13" t="s">
        <v>189</v>
      </c>
      <c r="D37" s="15">
        <v>5523</v>
      </c>
      <c r="E37" s="15"/>
      <c r="F37" s="15"/>
      <c r="G37" s="6">
        <f t="shared" si="0"/>
        <v>46087805.479999989</v>
      </c>
      <c r="H37" s="4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>
        <f t="shared" si="1"/>
        <v>46081193.249999978</v>
      </c>
      <c r="AL37" s="8">
        <f t="shared" si="2"/>
        <v>6612.2300000116229</v>
      </c>
    </row>
    <row r="38" spans="1:38" ht="15">
      <c r="A38" s="13"/>
      <c r="B38" s="13"/>
      <c r="C38" s="13" t="s">
        <v>190</v>
      </c>
      <c r="D38" s="15">
        <v>2393</v>
      </c>
      <c r="E38" s="15">
        <f>SUM(D37:D38)</f>
        <v>7916</v>
      </c>
      <c r="F38" s="15"/>
      <c r="G38" s="6">
        <f t="shared" si="0"/>
        <v>46095721.479999989</v>
      </c>
      <c r="H38" s="4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59">
        <v>7916</v>
      </c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>
        <f t="shared" si="1"/>
        <v>46089109.249999978</v>
      </c>
      <c r="AL38" s="8">
        <f t="shared" si="2"/>
        <v>6612.2300000116229</v>
      </c>
    </row>
    <row r="39" spans="1:38" ht="15">
      <c r="A39" s="13"/>
      <c r="B39" s="13"/>
      <c r="C39" s="38"/>
      <c r="D39" s="15"/>
      <c r="E39" s="15"/>
      <c r="F39" s="15"/>
      <c r="G39" s="6">
        <f t="shared" si="0"/>
        <v>46095721.479999989</v>
      </c>
      <c r="H39" s="4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>
        <f t="shared" si="1"/>
        <v>46089109.249999978</v>
      </c>
      <c r="AL39" s="8">
        <f t="shared" si="2"/>
        <v>6612.2300000116229</v>
      </c>
    </row>
    <row r="40" spans="1:38" ht="15">
      <c r="A40" s="13">
        <v>27</v>
      </c>
      <c r="B40" s="13" t="s">
        <v>43</v>
      </c>
      <c r="C40" s="13" t="s">
        <v>191</v>
      </c>
      <c r="D40" s="15">
        <v>11218.36</v>
      </c>
      <c r="E40" s="15">
        <f>SUM(D40)</f>
        <v>11218.36</v>
      </c>
      <c r="F40" s="15"/>
      <c r="G40" s="6">
        <f t="shared" si="0"/>
        <v>46106939.839999989</v>
      </c>
      <c r="H40" s="4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59">
        <v>11218.36</v>
      </c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>
        <f t="shared" si="1"/>
        <v>46100327.609999977</v>
      </c>
      <c r="AL40" s="8">
        <f t="shared" si="2"/>
        <v>6612.2300000116229</v>
      </c>
    </row>
    <row r="41" spans="1:38" ht="15">
      <c r="A41" s="13"/>
      <c r="B41" s="13"/>
      <c r="C41" s="1"/>
      <c r="D41" s="15"/>
      <c r="E41" s="15"/>
      <c r="F41" s="15"/>
      <c r="G41" s="6">
        <f t="shared" si="0"/>
        <v>46106939.839999989</v>
      </c>
      <c r="H41" s="4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>
        <f t="shared" si="1"/>
        <v>46100327.609999977</v>
      </c>
      <c r="AL41" s="8">
        <f t="shared" si="2"/>
        <v>6612.2300000116229</v>
      </c>
    </row>
    <row r="42" spans="1:38" ht="15">
      <c r="A42" s="13">
        <v>29</v>
      </c>
      <c r="B42" s="13" t="s">
        <v>43</v>
      </c>
      <c r="C42" s="1" t="s">
        <v>192</v>
      </c>
      <c r="D42" s="15">
        <v>60552</v>
      </c>
      <c r="E42" s="15"/>
      <c r="F42" s="15"/>
      <c r="G42" s="6">
        <f t="shared" si="0"/>
        <v>46106939.839999989</v>
      </c>
      <c r="H42" s="4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>
        <f t="shared" si="1"/>
        <v>46100327.609999977</v>
      </c>
      <c r="AL42" s="8">
        <f t="shared" si="2"/>
        <v>6612.2300000116229</v>
      </c>
    </row>
    <row r="43" spans="1:38" ht="15">
      <c r="A43" s="13"/>
      <c r="B43" s="13"/>
      <c r="C43" s="1" t="s">
        <v>137</v>
      </c>
      <c r="D43" s="15">
        <v>18093</v>
      </c>
      <c r="E43" s="15"/>
      <c r="F43" s="15"/>
      <c r="G43" s="6">
        <f t="shared" si="0"/>
        <v>46106939.839999989</v>
      </c>
      <c r="H43" s="4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>
        <f t="shared" si="1"/>
        <v>46100327.609999977</v>
      </c>
      <c r="AL43" s="8">
        <f t="shared" si="2"/>
        <v>6612.2300000116229</v>
      </c>
    </row>
    <row r="44" spans="1:38" ht="15">
      <c r="A44" s="13"/>
      <c r="B44" s="13"/>
      <c r="C44" s="1" t="s">
        <v>45</v>
      </c>
      <c r="D44" s="15">
        <v>83</v>
      </c>
      <c r="E44" s="15"/>
      <c r="F44" s="15"/>
      <c r="G44" s="6">
        <f t="shared" si="0"/>
        <v>46106939.839999989</v>
      </c>
      <c r="H44" s="4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>
        <f t="shared" si="1"/>
        <v>46100327.609999977</v>
      </c>
      <c r="AL44" s="8">
        <f t="shared" si="2"/>
        <v>6612.2300000116229</v>
      </c>
    </row>
    <row r="45" spans="1:38" ht="15">
      <c r="A45" s="13"/>
      <c r="B45" s="13"/>
      <c r="C45" s="1" t="s">
        <v>193</v>
      </c>
      <c r="D45" s="15">
        <v>6094</v>
      </c>
      <c r="E45" s="63">
        <f>SUM(D42:D45)</f>
        <v>84822</v>
      </c>
      <c r="F45" s="15"/>
      <c r="G45" s="6">
        <f t="shared" si="0"/>
        <v>46191761.839999989</v>
      </c>
      <c r="H45" s="4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59">
        <v>84822</v>
      </c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>
        <f t="shared" si="1"/>
        <v>46185149.609999977</v>
      </c>
      <c r="AL45" s="8">
        <f t="shared" si="2"/>
        <v>6612.2300000116229</v>
      </c>
    </row>
    <row r="46" spans="1:38" ht="15">
      <c r="A46" s="13"/>
      <c r="B46" s="13"/>
      <c r="C46" s="1"/>
      <c r="D46" s="15"/>
      <c r="E46" s="15"/>
      <c r="F46" s="15"/>
      <c r="G46" s="6">
        <f t="shared" si="0"/>
        <v>46191761.839999989</v>
      </c>
      <c r="H46" s="4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>
        <f t="shared" si="1"/>
        <v>46185149.609999977</v>
      </c>
      <c r="AL46" s="8">
        <f t="shared" si="2"/>
        <v>6612.2300000116229</v>
      </c>
    </row>
    <row r="47" spans="1:38" ht="15">
      <c r="A47" s="13">
        <v>6</v>
      </c>
      <c r="B47" s="13" t="s">
        <v>61</v>
      </c>
      <c r="C47" s="1" t="s">
        <v>194</v>
      </c>
      <c r="D47" s="15"/>
      <c r="E47" s="15"/>
      <c r="F47" s="15">
        <v>-120</v>
      </c>
      <c r="G47" s="6">
        <f t="shared" si="0"/>
        <v>46191881.839999989</v>
      </c>
      <c r="H47" s="4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>
        <v>120</v>
      </c>
      <c r="AD47" s="16"/>
      <c r="AE47" s="16"/>
      <c r="AF47" s="16"/>
      <c r="AG47" s="16"/>
      <c r="AH47" s="16"/>
      <c r="AI47" s="16"/>
      <c r="AJ47" s="16"/>
      <c r="AK47" s="16">
        <f t="shared" si="1"/>
        <v>46185269.609999977</v>
      </c>
      <c r="AL47" s="8">
        <f t="shared" si="2"/>
        <v>6612.2300000116229</v>
      </c>
    </row>
    <row r="48" spans="1:38" ht="15">
      <c r="A48" s="13"/>
      <c r="B48" s="13"/>
      <c r="C48" s="1"/>
      <c r="D48" s="15"/>
      <c r="E48" s="15"/>
      <c r="F48" s="15"/>
      <c r="G48" s="6">
        <f t="shared" si="0"/>
        <v>46191881.839999989</v>
      </c>
      <c r="H48" s="4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59">
        <v>120</v>
      </c>
      <c r="T48" s="16"/>
      <c r="U48" s="16"/>
      <c r="V48" s="16"/>
      <c r="W48" s="16"/>
      <c r="X48" s="16"/>
      <c r="Y48" s="16"/>
      <c r="Z48" s="16"/>
      <c r="AA48" s="16"/>
      <c r="AB48" s="16"/>
      <c r="AC48" s="16">
        <v>-120</v>
      </c>
      <c r="AD48" s="16"/>
      <c r="AE48" s="16"/>
      <c r="AF48" s="16"/>
      <c r="AG48" s="16"/>
      <c r="AH48" s="16"/>
      <c r="AI48" s="16"/>
      <c r="AJ48" s="16"/>
      <c r="AK48" s="16">
        <f t="shared" si="1"/>
        <v>46185269.609999977</v>
      </c>
      <c r="AL48" s="8">
        <f t="shared" si="2"/>
        <v>6612.2300000116229</v>
      </c>
    </row>
    <row r="49" spans="1:38" ht="15">
      <c r="A49" s="13">
        <v>12</v>
      </c>
      <c r="B49" s="13" t="s">
        <v>61</v>
      </c>
      <c r="C49" s="1" t="s">
        <v>195</v>
      </c>
      <c r="D49" s="15"/>
      <c r="E49" s="15"/>
      <c r="F49" s="15">
        <v>-667.8</v>
      </c>
      <c r="G49" s="6">
        <f t="shared" si="0"/>
        <v>46192549.639999986</v>
      </c>
      <c r="H49" s="4"/>
      <c r="I49" s="16"/>
      <c r="J49" s="16"/>
      <c r="K49" s="16"/>
      <c r="L49" s="16"/>
      <c r="M49" s="56">
        <v>184696.99</v>
      </c>
      <c r="N49" s="16"/>
      <c r="O49" s="56">
        <v>-184696.99</v>
      </c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>
        <v>667.8</v>
      </c>
      <c r="AD49" s="16"/>
      <c r="AE49" s="16"/>
      <c r="AF49" s="16"/>
      <c r="AG49" s="16"/>
      <c r="AH49" s="16"/>
      <c r="AI49" s="16"/>
      <c r="AJ49" s="16"/>
      <c r="AK49" s="16">
        <f t="shared" si="1"/>
        <v>46185937.409999974</v>
      </c>
      <c r="AL49" s="8">
        <f t="shared" si="2"/>
        <v>6612.2300000116229</v>
      </c>
    </row>
    <row r="50" spans="1:38" ht="15">
      <c r="A50" s="13"/>
      <c r="B50" s="13"/>
      <c r="C50" s="1"/>
      <c r="D50" s="15"/>
      <c r="E50" s="15"/>
      <c r="F50" s="15"/>
      <c r="G50" s="6">
        <f t="shared" si="0"/>
        <v>46192549.639999986</v>
      </c>
      <c r="H50" s="4"/>
      <c r="I50" s="16"/>
      <c r="J50" s="16"/>
      <c r="K50" s="16"/>
      <c r="L50" s="16"/>
      <c r="M50" s="56">
        <v>300000</v>
      </c>
      <c r="N50" s="16"/>
      <c r="O50" s="56">
        <v>-300000</v>
      </c>
      <c r="P50" s="16"/>
      <c r="Q50" s="16"/>
      <c r="R50" s="16"/>
      <c r="S50" s="59">
        <v>667.8</v>
      </c>
      <c r="T50" s="16"/>
      <c r="U50" s="16"/>
      <c r="V50" s="16"/>
      <c r="W50" s="16"/>
      <c r="X50" s="16"/>
      <c r="Y50" s="16"/>
      <c r="Z50" s="16"/>
      <c r="AA50" s="16"/>
      <c r="AB50" s="16"/>
      <c r="AC50" s="16">
        <v>-667.8</v>
      </c>
      <c r="AD50" s="16"/>
      <c r="AE50" s="16"/>
      <c r="AF50" s="16"/>
      <c r="AG50" s="16"/>
      <c r="AH50" s="16"/>
      <c r="AI50" s="16"/>
      <c r="AJ50" s="16"/>
      <c r="AK50" s="16">
        <f t="shared" si="1"/>
        <v>46185937.409999974</v>
      </c>
      <c r="AL50" s="8">
        <f t="shared" si="2"/>
        <v>6612.2300000116229</v>
      </c>
    </row>
    <row r="51" spans="1:38" ht="15">
      <c r="A51" s="13"/>
      <c r="B51" s="13"/>
      <c r="C51" s="1"/>
      <c r="D51" s="15"/>
      <c r="E51" s="15"/>
      <c r="F51" s="15"/>
      <c r="G51" s="6">
        <f t="shared" si="0"/>
        <v>46192549.639999986</v>
      </c>
      <c r="H51" s="4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>
        <f t="shared" si="1"/>
        <v>46185937.409999974</v>
      </c>
      <c r="AL51" s="8">
        <f t="shared" si="2"/>
        <v>6612.2300000116229</v>
      </c>
    </row>
    <row r="52" spans="1:38" ht="15">
      <c r="A52" s="13"/>
      <c r="B52" s="13"/>
      <c r="C52" s="1"/>
      <c r="D52" s="15"/>
      <c r="E52" s="15"/>
      <c r="F52" s="15"/>
      <c r="G52" s="6">
        <f t="shared" si="0"/>
        <v>46192549.639999986</v>
      </c>
      <c r="H52" s="4">
        <f t="shared" ref="H52:AJ52" si="3">SUM(H4:H51)</f>
        <v>13065.489999999983</v>
      </c>
      <c r="I52" s="16">
        <f t="shared" si="3"/>
        <v>688994.93</v>
      </c>
      <c r="J52" s="16">
        <f t="shared" si="3"/>
        <v>0</v>
      </c>
      <c r="K52" s="16">
        <f t="shared" si="3"/>
        <v>175505.08</v>
      </c>
      <c r="L52" s="16">
        <f t="shared" si="3"/>
        <v>75450.05</v>
      </c>
      <c r="M52" s="16">
        <f t="shared" si="3"/>
        <v>381296.47</v>
      </c>
      <c r="N52" s="16">
        <f t="shared" si="3"/>
        <v>1218518.23</v>
      </c>
      <c r="O52" s="16">
        <f t="shared" si="3"/>
        <v>-518753.44999999995</v>
      </c>
      <c r="P52" s="16">
        <f t="shared" si="3"/>
        <v>772428.97</v>
      </c>
      <c r="Q52" s="16">
        <f t="shared" si="3"/>
        <v>940279.34</v>
      </c>
      <c r="R52" s="16">
        <f t="shared" si="3"/>
        <v>569109.53</v>
      </c>
      <c r="S52" s="16">
        <f t="shared" si="3"/>
        <v>893127.96</v>
      </c>
      <c r="T52" s="16">
        <f t="shared" si="3"/>
        <v>13396.99</v>
      </c>
      <c r="U52" s="16">
        <f t="shared" si="3"/>
        <v>5503037.6100000003</v>
      </c>
      <c r="V52" s="16">
        <f t="shared" si="3"/>
        <v>206824.18000000002</v>
      </c>
      <c r="W52" s="16">
        <f t="shared" si="3"/>
        <v>303596.45</v>
      </c>
      <c r="X52" s="16">
        <f t="shared" si="3"/>
        <v>2252177.29</v>
      </c>
      <c r="Y52" s="16">
        <f t="shared" si="3"/>
        <v>931430.01000000024</v>
      </c>
      <c r="Z52" s="16">
        <f t="shared" si="3"/>
        <v>812616.52</v>
      </c>
      <c r="AA52" s="16">
        <f t="shared" si="3"/>
        <v>256790.7</v>
      </c>
      <c r="AB52" s="16">
        <f t="shared" si="3"/>
        <v>6593179.2000000002</v>
      </c>
      <c r="AC52" s="16">
        <f t="shared" si="3"/>
        <v>-6905.28</v>
      </c>
      <c r="AD52" s="16">
        <f>SUM(AD4:AD51)</f>
        <v>267186.77</v>
      </c>
      <c r="AE52" s="16">
        <f t="shared" si="3"/>
        <v>103066.07</v>
      </c>
      <c r="AF52" s="16">
        <f t="shared" si="3"/>
        <v>1046680.78</v>
      </c>
      <c r="AG52" s="16">
        <f t="shared" si="3"/>
        <v>1581703.95</v>
      </c>
      <c r="AH52" s="16">
        <f t="shared" si="3"/>
        <v>324583.24</v>
      </c>
      <c r="AI52" s="16">
        <f t="shared" si="3"/>
        <v>517714.38</v>
      </c>
      <c r="AJ52" s="16">
        <f t="shared" si="3"/>
        <v>20269835.949999999</v>
      </c>
      <c r="AK52" s="16">
        <f>SUM(H52:AJ52)</f>
        <v>46185937.409999996</v>
      </c>
      <c r="AL52" s="8">
        <f t="shared" si="2"/>
        <v>6612.2299999892712</v>
      </c>
    </row>
    <row r="53" spans="1:38" ht="15">
      <c r="A53" s="13"/>
      <c r="B53" s="13"/>
      <c r="C53" s="20" t="s">
        <v>38</v>
      </c>
      <c r="D53" s="4">
        <f>SUM(D5:D52)</f>
        <v>239384.28999999998</v>
      </c>
      <c r="E53" s="6">
        <f>SUM(E5:E52)</f>
        <v>284620.24</v>
      </c>
      <c r="F53" s="6">
        <f>SUM(F5:F52)</f>
        <v>5866413.5699999994</v>
      </c>
      <c r="G53" s="6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K53" s="18"/>
    </row>
    <row r="54" spans="1:38" ht="15">
      <c r="A54" s="13"/>
      <c r="B54" s="1"/>
      <c r="C54" s="19" t="s">
        <v>33</v>
      </c>
      <c r="D54" s="4">
        <f>+E53-D55</f>
        <v>284620.24</v>
      </c>
      <c r="AK54" s="18"/>
      <c r="AL54" s="61">
        <v>-5622.53</v>
      </c>
    </row>
    <row r="55" spans="1:38" ht="15">
      <c r="A55" s="13"/>
      <c r="C55" s="20" t="s">
        <v>34</v>
      </c>
      <c r="D55" s="15">
        <f>E50</f>
        <v>0</v>
      </c>
      <c r="AL55" s="61">
        <v>-295.16000000000003</v>
      </c>
    </row>
    <row r="56" spans="1:38" ht="15">
      <c r="A56" s="13"/>
      <c r="AJ56" s="16"/>
      <c r="AK56" s="18"/>
      <c r="AL56" s="8"/>
    </row>
    <row r="57" spans="1:38" ht="15">
      <c r="A57" s="13"/>
      <c r="AL57" s="8"/>
    </row>
    <row r="58" spans="1:38" ht="15">
      <c r="A58" s="13"/>
      <c r="AK58" s="40" t="s">
        <v>164</v>
      </c>
      <c r="AL58" s="49">
        <v>-1250</v>
      </c>
    </row>
    <row r="59" spans="1:38" ht="15">
      <c r="A59" s="13"/>
      <c r="AK59" s="40" t="s">
        <v>136</v>
      </c>
      <c r="AL59" s="50">
        <v>-100</v>
      </c>
    </row>
    <row r="60" spans="1:38" ht="15">
      <c r="A60" s="13"/>
      <c r="AK60" s="43" t="s">
        <v>41</v>
      </c>
      <c r="AL60" s="51"/>
    </row>
    <row r="61" spans="1:38" ht="15">
      <c r="A61" s="13"/>
      <c r="AK61" s="52" t="s">
        <v>169</v>
      </c>
      <c r="AL61" s="50">
        <v>31.98</v>
      </c>
    </row>
    <row r="62" spans="1:38" ht="15">
      <c r="AK62" s="43" t="s">
        <v>168</v>
      </c>
      <c r="AL62" s="50">
        <v>624</v>
      </c>
    </row>
    <row r="63" spans="1:38" ht="30">
      <c r="AK63" s="43" t="s">
        <v>345</v>
      </c>
      <c r="AL63" s="50">
        <v>0.09</v>
      </c>
    </row>
    <row r="64" spans="1:38" ht="15">
      <c r="AK64" s="40" t="s">
        <v>346</v>
      </c>
      <c r="AL64" s="50">
        <v>-0.2</v>
      </c>
    </row>
    <row r="65" spans="38:38" ht="15">
      <c r="AL65" s="8"/>
    </row>
    <row r="66" spans="38:38" ht="15">
      <c r="AL66" s="16"/>
    </row>
    <row r="67" spans="38:38" ht="15">
      <c r="AL67" s="16"/>
    </row>
    <row r="68" spans="38:38" ht="15">
      <c r="AL68" s="8"/>
    </row>
    <row r="69" spans="38:38" ht="15">
      <c r="AL69" s="8"/>
    </row>
    <row r="70" spans="38:38" ht="15">
      <c r="AL70" s="8"/>
    </row>
    <row r="71" spans="38:38" ht="15">
      <c r="AL71" s="41">
        <f>SUM(AL52:AL70)</f>
        <v>0.40999998927135489</v>
      </c>
    </row>
  </sheetData>
  <pageMargins left="0.75" right="0.75" top="1" bottom="1" header="0.5" footer="0.5"/>
  <pageSetup scale="63" orientation="portrait" r:id="rId1"/>
  <headerFooter alignWithMargins="0"/>
  <colBreaks count="2" manualBreakCount="2">
    <brk id="7" max="53" man="1"/>
    <brk id="16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71"/>
  <sheetViews>
    <sheetView zoomScale="90" zoomScaleNormal="90" zoomScaleSheetLayoutView="85" workbookViewId="0">
      <pane xSplit="2" ySplit="4" topLeftCell="AH42" activePane="bottomRight" state="frozen"/>
      <selection activeCell="E39" sqref="E39"/>
      <selection pane="topRight" activeCell="E39" sqref="E39"/>
      <selection pane="bottomLeft" activeCell="E39" sqref="E39"/>
      <selection pane="bottomRight" activeCell="AK53" sqref="AK53:AL63"/>
    </sheetView>
  </sheetViews>
  <sheetFormatPr defaultColWidth="0" defaultRowHeight="12.3"/>
  <cols>
    <col min="1" max="1" width="7.1640625" customWidth="1"/>
    <col min="2" max="2" width="29.71875" bestFit="1" customWidth="1"/>
    <col min="3" max="3" width="33.5546875" customWidth="1"/>
    <col min="4" max="4" width="14.5546875" customWidth="1"/>
    <col min="5" max="5" width="18.27734375" customWidth="1"/>
    <col min="6" max="6" width="16.71875" customWidth="1"/>
    <col min="7" max="7" width="18" customWidth="1"/>
    <col min="8" max="8" width="16.27734375" bestFit="1" customWidth="1"/>
    <col min="9" max="9" width="14.27734375" customWidth="1"/>
    <col min="10" max="10" width="6.71875" customWidth="1"/>
    <col min="11" max="11" width="14.27734375" bestFit="1" customWidth="1"/>
    <col min="12" max="12" width="12.71875" customWidth="1"/>
    <col min="13" max="13" width="16.27734375" bestFit="1" customWidth="1"/>
    <col min="14" max="14" width="16.27734375" customWidth="1"/>
    <col min="15" max="15" width="15.1640625" bestFit="1" customWidth="1"/>
    <col min="16" max="18" width="14.27734375" customWidth="1"/>
    <col min="19" max="19" width="16.27734375" customWidth="1"/>
    <col min="20" max="20" width="12.71875" customWidth="1"/>
    <col min="21" max="21" width="16.27734375" customWidth="1"/>
    <col min="22" max="23" width="14.27734375" customWidth="1"/>
    <col min="24" max="24" width="16.27734375" customWidth="1"/>
    <col min="25" max="25" width="17.1640625" bestFit="1" customWidth="1"/>
    <col min="26" max="27" width="14.27734375" customWidth="1"/>
    <col min="28" max="28" width="16.27734375" customWidth="1"/>
    <col min="29" max="29" width="12.71875" customWidth="1"/>
    <col min="30" max="31" width="14.27734375" customWidth="1"/>
    <col min="32" max="33" width="16.27734375" customWidth="1"/>
    <col min="34" max="34" width="14.27734375" customWidth="1"/>
    <col min="35" max="35" width="14.27734375" bestFit="1" customWidth="1"/>
    <col min="36" max="36" width="16.27734375" bestFit="1" customWidth="1"/>
    <col min="37" max="37" width="18.5546875" bestFit="1" customWidth="1"/>
    <col min="38" max="38" width="17.83203125" bestFit="1" customWidth="1"/>
    <col min="39" max="40" width="0" hidden="1" customWidth="1"/>
    <col min="41" max="16384" width="9.1640625" hidden="1"/>
  </cols>
  <sheetData>
    <row r="1" spans="1:38" ht="15.9">
      <c r="A1" s="1"/>
      <c r="B1" s="2" t="s">
        <v>172</v>
      </c>
      <c r="C1" s="3" t="s">
        <v>0</v>
      </c>
      <c r="D1" s="4" t="s">
        <v>1</v>
      </c>
      <c r="E1" s="5">
        <f>'CB FY23-01'!E1+1</f>
        <v>2</v>
      </c>
      <c r="F1" s="6"/>
      <c r="G1" s="6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>
      <c r="A2" s="1"/>
      <c r="B2" s="7" t="s">
        <v>35</v>
      </c>
      <c r="C2" s="1"/>
      <c r="D2" s="4"/>
      <c r="E2" s="6"/>
      <c r="F2" s="6"/>
      <c r="G2" s="6"/>
      <c r="H2" s="4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60">
      <c r="A3" s="1" t="s">
        <v>2</v>
      </c>
      <c r="B3" s="1" t="s">
        <v>3</v>
      </c>
      <c r="C3" s="1" t="s">
        <v>4</v>
      </c>
      <c r="D3" s="4"/>
      <c r="E3" s="6" t="s">
        <v>5</v>
      </c>
      <c r="F3" s="6" t="s">
        <v>6</v>
      </c>
      <c r="G3" s="6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138</v>
      </c>
      <c r="Z3" s="9" t="s">
        <v>161</v>
      </c>
      <c r="AA3" s="9" t="s">
        <v>40</v>
      </c>
      <c r="AB3" s="10" t="s">
        <v>25</v>
      </c>
      <c r="AC3" s="10" t="s">
        <v>26</v>
      </c>
      <c r="AD3" s="10" t="s">
        <v>36</v>
      </c>
      <c r="AE3" s="10" t="s">
        <v>27</v>
      </c>
      <c r="AF3" s="10" t="s">
        <v>28</v>
      </c>
      <c r="AG3" s="10" t="s">
        <v>29</v>
      </c>
      <c r="AH3" s="10" t="s">
        <v>30</v>
      </c>
      <c r="AI3" s="10" t="s">
        <v>37</v>
      </c>
      <c r="AJ3" s="10" t="s">
        <v>42</v>
      </c>
      <c r="AK3" s="11" t="s">
        <v>31</v>
      </c>
      <c r="AL3" s="11" t="s">
        <v>32</v>
      </c>
    </row>
    <row r="4" spans="1:38" ht="15">
      <c r="A4" s="1"/>
      <c r="B4" s="1"/>
      <c r="C4" s="12"/>
      <c r="D4" s="4"/>
      <c r="E4" s="6"/>
      <c r="F4" s="6"/>
      <c r="G4" s="6">
        <f>'CB FY23-01'!G52</f>
        <v>46192549.639999986</v>
      </c>
      <c r="H4" s="6">
        <f>'CB FY23-01'!H52</f>
        <v>13065.489999999983</v>
      </c>
      <c r="I4" s="6">
        <f>'CB FY23-01'!I52</f>
        <v>688994.93</v>
      </c>
      <c r="J4" s="6">
        <f>'CB FY23-01'!J52</f>
        <v>0</v>
      </c>
      <c r="K4" s="6">
        <f>'CB FY23-01'!K52</f>
        <v>175505.08</v>
      </c>
      <c r="L4" s="6">
        <f>'CB FY23-01'!L52</f>
        <v>75450.05</v>
      </c>
      <c r="M4" s="6">
        <f>'CB FY23-01'!M52</f>
        <v>381296.47</v>
      </c>
      <c r="N4" s="6">
        <f>'CB FY23-01'!N52</f>
        <v>1218518.23</v>
      </c>
      <c r="O4" s="6">
        <f>'CB FY23-01'!O52</f>
        <v>-518753.44999999995</v>
      </c>
      <c r="P4" s="6">
        <f>'CB FY23-01'!P52</f>
        <v>772428.97</v>
      </c>
      <c r="Q4" s="6">
        <f>'CB FY23-01'!Q52</f>
        <v>940279.34</v>
      </c>
      <c r="R4" s="6">
        <f>'CB FY23-01'!R52</f>
        <v>569109.53</v>
      </c>
      <c r="S4" s="6">
        <f>'CB FY23-01'!S52</f>
        <v>893127.96</v>
      </c>
      <c r="T4" s="6">
        <f>'CB FY23-01'!T52</f>
        <v>13396.99</v>
      </c>
      <c r="U4" s="6">
        <f>'CB FY23-01'!U52</f>
        <v>5503037.6100000003</v>
      </c>
      <c r="V4" s="6">
        <f>'CB FY23-01'!V52</f>
        <v>206824.18000000002</v>
      </c>
      <c r="W4" s="6">
        <f>'CB FY23-01'!W52</f>
        <v>303596.45</v>
      </c>
      <c r="X4" s="6">
        <f>'CB FY23-01'!X52</f>
        <v>2252177.29</v>
      </c>
      <c r="Y4" s="6">
        <f>'CB FY23-01'!Y52</f>
        <v>931430.01000000024</v>
      </c>
      <c r="Z4" s="6">
        <f>'CB FY23-01'!Z52</f>
        <v>812616.52</v>
      </c>
      <c r="AA4" s="6">
        <f>'CB FY23-01'!AA52</f>
        <v>256790.7</v>
      </c>
      <c r="AB4" s="6">
        <f>'CB FY23-01'!AB52</f>
        <v>6593179.2000000002</v>
      </c>
      <c r="AC4" s="6">
        <f>'CB FY23-01'!AC52</f>
        <v>-6905.28</v>
      </c>
      <c r="AD4" s="6">
        <f>'CB FY23-01'!AD52</f>
        <v>267186.77</v>
      </c>
      <c r="AE4" s="6">
        <f>'CB FY23-01'!AE52</f>
        <v>103066.07</v>
      </c>
      <c r="AF4" s="6">
        <f>'CB FY23-01'!AF52</f>
        <v>1046680.78</v>
      </c>
      <c r="AG4" s="6">
        <f>'CB FY23-01'!AG52</f>
        <v>1581703.95</v>
      </c>
      <c r="AH4" s="6">
        <f>'CB FY23-01'!AH52</f>
        <v>324583.24</v>
      </c>
      <c r="AI4" s="6">
        <f>'CB FY23-01'!AI52</f>
        <v>517714.38</v>
      </c>
      <c r="AJ4" s="6">
        <f>'CB FY23-01'!AJ52</f>
        <v>20269835.949999999</v>
      </c>
      <c r="AK4" s="6">
        <f>'CB FY23-01'!AK52</f>
        <v>46185937.409999996</v>
      </c>
      <c r="AL4" s="6">
        <f>'CB FY23-01'!AL52</f>
        <v>6612.2299999892712</v>
      </c>
    </row>
    <row r="5" spans="1:38" ht="15">
      <c r="A5" s="13">
        <v>25</v>
      </c>
      <c r="B5" s="13" t="s">
        <v>61</v>
      </c>
      <c r="C5" s="1" t="s">
        <v>196</v>
      </c>
      <c r="D5" s="15"/>
      <c r="E5" s="15"/>
      <c r="F5" s="15">
        <v>-1640</v>
      </c>
      <c r="G5" s="6">
        <f t="shared" ref="G5:G52" si="0">G4+E5-F5</f>
        <v>46194189.639999986</v>
      </c>
      <c r="H5" s="4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>
        <v>1640</v>
      </c>
      <c r="AD5" s="16"/>
      <c r="AE5" s="16"/>
      <c r="AF5" s="16"/>
      <c r="AG5" s="16"/>
      <c r="AH5" s="16"/>
      <c r="AI5" s="16"/>
      <c r="AJ5" s="16"/>
      <c r="AK5" s="8">
        <f>AK4+SUM(H5:AJ5)</f>
        <v>46187577.409999996</v>
      </c>
      <c r="AL5" s="8">
        <f>G5-AK5</f>
        <v>6612.2299999892712</v>
      </c>
    </row>
    <row r="6" spans="1:38" ht="15">
      <c r="A6" s="13"/>
      <c r="B6" s="13"/>
      <c r="C6" s="1"/>
      <c r="D6" s="15"/>
      <c r="E6" s="15"/>
      <c r="F6" s="15"/>
      <c r="G6" s="6">
        <f t="shared" si="0"/>
        <v>46194189.639999986</v>
      </c>
      <c r="H6" s="4"/>
      <c r="I6" s="16"/>
      <c r="J6" s="16"/>
      <c r="K6" s="16"/>
      <c r="L6" s="16"/>
      <c r="M6" s="16"/>
      <c r="N6" s="16"/>
      <c r="O6" s="16"/>
      <c r="P6" s="16"/>
      <c r="Q6" s="16"/>
      <c r="R6" s="16"/>
      <c r="S6" s="59">
        <v>1640</v>
      </c>
      <c r="T6" s="16"/>
      <c r="U6" s="16"/>
      <c r="V6" s="16"/>
      <c r="W6" s="16"/>
      <c r="X6" s="16"/>
      <c r="Y6" s="16"/>
      <c r="Z6" s="16"/>
      <c r="AA6" s="16"/>
      <c r="AB6" s="16"/>
      <c r="AC6" s="16">
        <v>-1640</v>
      </c>
      <c r="AD6" s="16"/>
      <c r="AE6" s="16"/>
      <c r="AF6" s="16"/>
      <c r="AG6" s="16"/>
      <c r="AH6" s="16"/>
      <c r="AI6" s="16"/>
      <c r="AJ6" s="16"/>
      <c r="AK6" s="8">
        <f t="shared" ref="AK6:AK51" si="1">AK5+SUM(H6:AJ6)</f>
        <v>46187577.409999996</v>
      </c>
      <c r="AL6" s="8">
        <f t="shared" ref="AL6:AL52" si="2">G6-AK6</f>
        <v>6612.2299999892712</v>
      </c>
    </row>
    <row r="7" spans="1:38" ht="15">
      <c r="A7" s="13">
        <v>1</v>
      </c>
      <c r="B7" s="13" t="s">
        <v>197</v>
      </c>
      <c r="C7" s="1" t="s">
        <v>198</v>
      </c>
      <c r="D7" s="15">
        <v>30947.22</v>
      </c>
      <c r="E7" s="15">
        <f>SUM(D7)</f>
        <v>30947.22</v>
      </c>
      <c r="F7" s="15"/>
      <c r="G7" s="6">
        <f t="shared" si="0"/>
        <v>46225136.859999985</v>
      </c>
      <c r="H7" s="4"/>
      <c r="I7" s="16"/>
      <c r="J7" s="16"/>
      <c r="K7" s="16"/>
      <c r="L7" s="16"/>
      <c r="M7" s="16"/>
      <c r="N7" s="16"/>
      <c r="O7" s="56">
        <v>30947.22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8">
        <f t="shared" si="1"/>
        <v>46218524.629999995</v>
      </c>
      <c r="AL7" s="8">
        <f t="shared" si="2"/>
        <v>6612.2299999892712</v>
      </c>
    </row>
    <row r="8" spans="1:38" ht="15">
      <c r="A8" s="13"/>
      <c r="B8" s="13"/>
      <c r="C8" s="1"/>
      <c r="D8" s="15"/>
      <c r="E8" s="15"/>
      <c r="F8" s="15"/>
      <c r="G8" s="6">
        <f t="shared" si="0"/>
        <v>46225136.859999985</v>
      </c>
      <c r="H8" s="4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8">
        <f t="shared" si="1"/>
        <v>46218524.629999995</v>
      </c>
      <c r="AL8" s="8">
        <f t="shared" si="2"/>
        <v>6612.2299999892712</v>
      </c>
    </row>
    <row r="9" spans="1:38" ht="15">
      <c r="A9" s="13">
        <v>5</v>
      </c>
      <c r="B9" s="13" t="s">
        <v>199</v>
      </c>
      <c r="C9" s="13" t="s">
        <v>200</v>
      </c>
      <c r="D9" s="15">
        <v>17262.28</v>
      </c>
      <c r="E9" s="15">
        <f>SUM(D9)</f>
        <v>17262.28</v>
      </c>
      <c r="F9" s="15"/>
      <c r="G9" s="6">
        <f t="shared" si="0"/>
        <v>46242399.139999986</v>
      </c>
      <c r="H9" s="4"/>
      <c r="I9" s="16"/>
      <c r="J9" s="16"/>
      <c r="K9" s="16"/>
      <c r="L9" s="16"/>
      <c r="M9" s="16"/>
      <c r="N9" s="16"/>
      <c r="O9" s="56">
        <v>17262.28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8">
        <f t="shared" si="1"/>
        <v>46235786.909999996</v>
      </c>
      <c r="AL9" s="8">
        <f t="shared" si="2"/>
        <v>6612.2299999892712</v>
      </c>
    </row>
    <row r="10" spans="1:38" ht="15">
      <c r="A10" s="13"/>
      <c r="B10" s="13"/>
      <c r="C10" s="13"/>
      <c r="D10" s="15"/>
      <c r="E10" s="15"/>
      <c r="F10" s="15"/>
      <c r="G10" s="6">
        <f t="shared" si="0"/>
        <v>46242399.139999986</v>
      </c>
      <c r="H10" s="4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8">
        <f t="shared" si="1"/>
        <v>46235786.909999996</v>
      </c>
      <c r="AL10" s="8">
        <f t="shared" si="2"/>
        <v>6612.2299999892712</v>
      </c>
    </row>
    <row r="11" spans="1:38" ht="15">
      <c r="A11" s="13">
        <v>1</v>
      </c>
      <c r="B11" s="13" t="s">
        <v>201</v>
      </c>
      <c r="C11" s="1" t="s">
        <v>131</v>
      </c>
      <c r="D11" s="15">
        <v>-10180.200000000001</v>
      </c>
      <c r="E11" s="15"/>
      <c r="F11" s="15"/>
      <c r="G11" s="6">
        <f t="shared" si="0"/>
        <v>46242399.139999986</v>
      </c>
      <c r="H11" s="4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8">
        <f t="shared" si="1"/>
        <v>46235786.909999996</v>
      </c>
      <c r="AL11" s="8">
        <f t="shared" si="2"/>
        <v>6612.2299999892712</v>
      </c>
    </row>
    <row r="12" spans="1:38" ht="15">
      <c r="A12" s="13"/>
      <c r="B12" s="13"/>
      <c r="C12" s="13" t="s">
        <v>200</v>
      </c>
      <c r="D12" s="15">
        <v>10197.11</v>
      </c>
      <c r="E12" s="15"/>
      <c r="F12" s="15"/>
      <c r="G12" s="6">
        <f t="shared" si="0"/>
        <v>46242399.139999986</v>
      </c>
      <c r="H12" s="4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8">
        <f t="shared" si="1"/>
        <v>46235786.909999996</v>
      </c>
      <c r="AL12" s="8">
        <f t="shared" si="2"/>
        <v>6612.2299999892712</v>
      </c>
    </row>
    <row r="13" spans="1:38" ht="15">
      <c r="A13" s="13"/>
      <c r="B13" s="13"/>
      <c r="C13" s="13" t="s">
        <v>158</v>
      </c>
      <c r="D13" s="15">
        <v>-16.91</v>
      </c>
      <c r="E13" s="15">
        <f>SUM(D11:D13)</f>
        <v>-1.4566126083082054E-13</v>
      </c>
      <c r="F13" s="15"/>
      <c r="G13" s="6">
        <f t="shared" si="0"/>
        <v>46242399.139999986</v>
      </c>
      <c r="H13" s="4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8">
        <f t="shared" si="1"/>
        <v>46235786.909999996</v>
      </c>
      <c r="AL13" s="8">
        <f t="shared" si="2"/>
        <v>6612.2299999892712</v>
      </c>
    </row>
    <row r="14" spans="1:38" ht="15">
      <c r="A14" s="13"/>
      <c r="B14" s="13"/>
      <c r="C14" s="13"/>
      <c r="D14" s="15"/>
      <c r="E14" s="15"/>
      <c r="F14" s="15"/>
      <c r="G14" s="6">
        <f t="shared" si="0"/>
        <v>46242399.139999986</v>
      </c>
      <c r="H14" s="4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8">
        <f t="shared" si="1"/>
        <v>46235786.909999996</v>
      </c>
      <c r="AL14" s="8">
        <f t="shared" si="2"/>
        <v>6612.2299999892712</v>
      </c>
    </row>
    <row r="15" spans="1:38" ht="15">
      <c r="A15" s="13">
        <v>1</v>
      </c>
      <c r="B15" s="13" t="s">
        <v>202</v>
      </c>
      <c r="C15" s="13" t="s">
        <v>200</v>
      </c>
      <c r="D15" s="15">
        <v>123203.87</v>
      </c>
      <c r="E15" s="15">
        <f>SUM(D15)</f>
        <v>123203.87</v>
      </c>
      <c r="F15" s="15"/>
      <c r="G15" s="6">
        <f t="shared" si="0"/>
        <v>46365603.009999983</v>
      </c>
      <c r="H15" s="4"/>
      <c r="I15" s="16"/>
      <c r="J15" s="16"/>
      <c r="K15" s="16"/>
      <c r="L15" s="16"/>
      <c r="M15" s="16"/>
      <c r="N15" s="16"/>
      <c r="O15" s="58">
        <v>123203.87</v>
      </c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8">
        <f t="shared" si="1"/>
        <v>46358990.779999994</v>
      </c>
      <c r="AL15" s="8">
        <f t="shared" si="2"/>
        <v>6612.2299999892712</v>
      </c>
    </row>
    <row r="16" spans="1:38" ht="15">
      <c r="A16" s="13"/>
      <c r="B16" s="13"/>
      <c r="C16" s="13"/>
      <c r="D16" s="15"/>
      <c r="E16" s="15"/>
      <c r="F16" s="15"/>
      <c r="G16" s="6">
        <f t="shared" si="0"/>
        <v>46365603.009999983</v>
      </c>
      <c r="H16" s="4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8">
        <f t="shared" si="1"/>
        <v>46358990.779999994</v>
      </c>
      <c r="AL16" s="8">
        <f t="shared" si="2"/>
        <v>6612.2299999892712</v>
      </c>
    </row>
    <row r="17" spans="1:38" ht="15">
      <c r="A17" s="13">
        <v>1</v>
      </c>
      <c r="B17" s="13" t="s">
        <v>203</v>
      </c>
      <c r="C17" s="1" t="s">
        <v>204</v>
      </c>
      <c r="D17" s="15">
        <v>38.94</v>
      </c>
      <c r="E17" s="15"/>
      <c r="F17" s="15"/>
      <c r="G17" s="6">
        <f t="shared" si="0"/>
        <v>46365603.009999983</v>
      </c>
      <c r="H17" s="4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8">
        <f t="shared" si="1"/>
        <v>46358990.779999994</v>
      </c>
      <c r="AL17" s="8">
        <f t="shared" si="2"/>
        <v>6612.2299999892712</v>
      </c>
    </row>
    <row r="18" spans="1:38" ht="15">
      <c r="A18" s="13"/>
      <c r="B18" s="13"/>
      <c r="C18" s="13" t="s">
        <v>200</v>
      </c>
      <c r="D18" s="15">
        <v>93589.52</v>
      </c>
      <c r="E18" s="15">
        <f>SUM(D17:D18)</f>
        <v>93628.46</v>
      </c>
      <c r="F18" s="15"/>
      <c r="G18" s="6">
        <f t="shared" si="0"/>
        <v>46459231.469999984</v>
      </c>
      <c r="H18" s="4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>
        <v>93628.46</v>
      </c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8">
        <f t="shared" si="1"/>
        <v>46452619.239999995</v>
      </c>
      <c r="AL18" s="8">
        <f t="shared" si="2"/>
        <v>6612.2299999892712</v>
      </c>
    </row>
    <row r="19" spans="1:38" ht="15">
      <c r="A19" s="13"/>
      <c r="B19" s="13"/>
      <c r="C19" s="13"/>
      <c r="D19" s="15"/>
      <c r="E19" s="15"/>
      <c r="F19" s="15"/>
      <c r="G19" s="6">
        <f t="shared" si="0"/>
        <v>46459231.469999984</v>
      </c>
      <c r="H19" s="4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8">
        <f t="shared" si="1"/>
        <v>46452619.239999995</v>
      </c>
      <c r="AL19" s="8">
        <f t="shared" si="2"/>
        <v>6612.2299999892712</v>
      </c>
    </row>
    <row r="20" spans="1:38" ht="15">
      <c r="A20" s="13">
        <v>1</v>
      </c>
      <c r="B20" s="13" t="s">
        <v>205</v>
      </c>
      <c r="C20" s="1" t="s">
        <v>200</v>
      </c>
      <c r="D20" s="15">
        <v>42026.080000000002</v>
      </c>
      <c r="E20" s="15">
        <f>SUM(D20)</f>
        <v>42026.080000000002</v>
      </c>
      <c r="F20" s="15"/>
      <c r="G20" s="6">
        <f t="shared" si="0"/>
        <v>46501257.549999982</v>
      </c>
      <c r="H20" s="4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>
        <v>42026.080000000002</v>
      </c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8">
        <f t="shared" si="1"/>
        <v>46494645.319999993</v>
      </c>
      <c r="AL20" s="8">
        <f t="shared" si="2"/>
        <v>6612.2299999892712</v>
      </c>
    </row>
    <row r="21" spans="1:38" ht="15">
      <c r="A21" s="13"/>
      <c r="B21" s="13"/>
      <c r="C21" s="13"/>
      <c r="D21" s="15"/>
      <c r="E21" s="15"/>
      <c r="F21" s="15"/>
      <c r="G21" s="6">
        <f t="shared" si="0"/>
        <v>46501257.549999982</v>
      </c>
      <c r="H21" s="4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8">
        <f t="shared" si="1"/>
        <v>46494645.319999993</v>
      </c>
      <c r="AL21" s="8">
        <f t="shared" si="2"/>
        <v>6612.2299999892712</v>
      </c>
    </row>
    <row r="22" spans="1:38" ht="15">
      <c r="A22" s="13">
        <v>1</v>
      </c>
      <c r="B22" s="13" t="s">
        <v>206</v>
      </c>
      <c r="C22" s="13" t="s">
        <v>204</v>
      </c>
      <c r="D22" s="15">
        <v>81.12</v>
      </c>
      <c r="E22" s="15"/>
      <c r="F22" s="15"/>
      <c r="G22" s="6">
        <f t="shared" si="0"/>
        <v>46501257.549999982</v>
      </c>
      <c r="H22" s="4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8">
        <f t="shared" si="1"/>
        <v>46494645.319999993</v>
      </c>
      <c r="AL22" s="8">
        <f t="shared" si="2"/>
        <v>6612.2299999892712</v>
      </c>
    </row>
    <row r="23" spans="1:38" ht="15">
      <c r="A23" s="13"/>
      <c r="B23" s="13"/>
      <c r="C23" s="13" t="s">
        <v>200</v>
      </c>
      <c r="D23" s="15">
        <v>74245.91</v>
      </c>
      <c r="E23" s="15">
        <f>SUM(D22:D23)</f>
        <v>74327.03</v>
      </c>
      <c r="F23" s="15"/>
      <c r="G23" s="6">
        <f t="shared" si="0"/>
        <v>46575584.579999983</v>
      </c>
      <c r="H23" s="4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>
        <v>74327.03</v>
      </c>
      <c r="Z23" s="16"/>
      <c r="AB23" s="16"/>
      <c r="AC23" s="16"/>
      <c r="AD23" s="16"/>
      <c r="AE23" s="16"/>
      <c r="AF23" s="16"/>
      <c r="AG23" s="16"/>
      <c r="AH23" s="16"/>
      <c r="AI23" s="16"/>
      <c r="AJ23" s="16"/>
      <c r="AK23" s="8">
        <f t="shared" si="1"/>
        <v>46568972.349999994</v>
      </c>
      <c r="AL23" s="8">
        <f t="shared" si="2"/>
        <v>6612.2299999892712</v>
      </c>
    </row>
    <row r="24" spans="1:38" ht="15">
      <c r="A24" s="13"/>
      <c r="B24" s="13"/>
      <c r="C24" s="1"/>
      <c r="D24" s="15"/>
      <c r="E24" s="15"/>
      <c r="F24" s="15"/>
      <c r="G24" s="6">
        <f t="shared" si="0"/>
        <v>46575584.579999983</v>
      </c>
      <c r="H24" s="4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B24" s="16"/>
      <c r="AC24" s="16"/>
      <c r="AD24" s="16"/>
      <c r="AE24" s="16"/>
      <c r="AF24" s="16"/>
      <c r="AG24" s="16"/>
      <c r="AH24" s="16"/>
      <c r="AI24" s="16"/>
      <c r="AJ24" s="16"/>
      <c r="AK24" s="8">
        <f t="shared" si="1"/>
        <v>46568972.349999994</v>
      </c>
      <c r="AL24" s="8">
        <f t="shared" si="2"/>
        <v>6612.2299999892712</v>
      </c>
    </row>
    <row r="25" spans="1:38" ht="15">
      <c r="A25" s="13">
        <v>5</v>
      </c>
      <c r="B25" s="13" t="s">
        <v>207</v>
      </c>
      <c r="C25" s="1" t="s">
        <v>204</v>
      </c>
      <c r="D25" s="15">
        <v>119.08</v>
      </c>
      <c r="E25" s="15"/>
      <c r="F25" s="15"/>
      <c r="G25" s="6">
        <f t="shared" si="0"/>
        <v>46575584.579999983</v>
      </c>
      <c r="H25" s="4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8">
        <f t="shared" si="1"/>
        <v>46568972.349999994</v>
      </c>
      <c r="AL25" s="8">
        <f t="shared" si="2"/>
        <v>6612.2299999892712</v>
      </c>
    </row>
    <row r="26" spans="1:38" ht="15">
      <c r="A26" s="13"/>
      <c r="B26" s="13"/>
      <c r="C26" s="13" t="s">
        <v>200</v>
      </c>
      <c r="D26" s="15">
        <v>151352.95999999999</v>
      </c>
      <c r="E26" s="15">
        <f>SUM(D25:D26)</f>
        <v>151472.03999999998</v>
      </c>
      <c r="F26" s="15"/>
      <c r="G26" s="6">
        <f t="shared" si="0"/>
        <v>46727056.619999982</v>
      </c>
      <c r="H26" s="4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>
        <v>151472.04</v>
      </c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8">
        <f t="shared" si="1"/>
        <v>46720444.389999993</v>
      </c>
      <c r="AL26" s="8">
        <f t="shared" si="2"/>
        <v>6612.2299999892712</v>
      </c>
    </row>
    <row r="27" spans="1:38" ht="15">
      <c r="A27" s="13"/>
      <c r="B27" s="13"/>
      <c r="C27" s="1"/>
      <c r="D27" s="15"/>
      <c r="E27" s="15"/>
      <c r="F27" s="15"/>
      <c r="G27" s="6">
        <f t="shared" si="0"/>
        <v>46727056.619999982</v>
      </c>
      <c r="H27" s="4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8">
        <f t="shared" si="1"/>
        <v>46720444.389999993</v>
      </c>
      <c r="AL27" s="8">
        <f t="shared" si="2"/>
        <v>6612.2299999892712</v>
      </c>
    </row>
    <row r="28" spans="1:38" ht="15">
      <c r="A28" s="13">
        <v>1</v>
      </c>
      <c r="B28" s="13" t="s">
        <v>208</v>
      </c>
      <c r="C28" s="1" t="s">
        <v>126</v>
      </c>
      <c r="D28" s="15">
        <v>78.61</v>
      </c>
      <c r="E28" s="15"/>
      <c r="F28" s="15"/>
      <c r="G28" s="6">
        <f t="shared" si="0"/>
        <v>46727056.619999982</v>
      </c>
      <c r="H28" s="4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H28" s="16"/>
      <c r="AI28" s="16"/>
      <c r="AJ28" s="16"/>
      <c r="AK28" s="8">
        <f t="shared" si="1"/>
        <v>46720444.389999993</v>
      </c>
      <c r="AL28" s="8">
        <f t="shared" si="2"/>
        <v>6612.2299999892712</v>
      </c>
    </row>
    <row r="29" spans="1:38" ht="15">
      <c r="A29" s="13"/>
      <c r="B29" s="13"/>
      <c r="C29" s="13" t="s">
        <v>131</v>
      </c>
      <c r="D29" s="15">
        <v>22177.62</v>
      </c>
      <c r="E29" s="15"/>
      <c r="F29" s="15"/>
      <c r="G29" s="6">
        <f t="shared" si="0"/>
        <v>46727056.619999982</v>
      </c>
      <c r="H29" s="4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8">
        <f t="shared" si="1"/>
        <v>46720444.389999993</v>
      </c>
      <c r="AL29" s="8">
        <f t="shared" si="2"/>
        <v>6612.2299999892712</v>
      </c>
    </row>
    <row r="30" spans="1:38" ht="15">
      <c r="A30" s="13"/>
      <c r="B30" s="13"/>
      <c r="C30" s="13" t="s">
        <v>200</v>
      </c>
      <c r="D30" s="15">
        <v>80565.88</v>
      </c>
      <c r="E30" s="15"/>
      <c r="F30" s="15"/>
      <c r="G30" s="6">
        <f t="shared" si="0"/>
        <v>46727056.619999982</v>
      </c>
      <c r="H30" s="4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8">
        <f t="shared" si="1"/>
        <v>46720444.389999993</v>
      </c>
      <c r="AL30" s="8">
        <f t="shared" si="2"/>
        <v>6612.2299999892712</v>
      </c>
    </row>
    <row r="31" spans="1:38" ht="15">
      <c r="A31" s="13"/>
      <c r="B31" s="13"/>
      <c r="C31" s="13" t="s">
        <v>149</v>
      </c>
      <c r="D31" s="15">
        <v>12552.17</v>
      </c>
      <c r="E31" s="15"/>
      <c r="F31" s="15"/>
      <c r="G31" s="6">
        <f t="shared" si="0"/>
        <v>46727056.619999982</v>
      </c>
      <c r="H31" s="4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8">
        <f t="shared" si="1"/>
        <v>46720444.389999993</v>
      </c>
      <c r="AL31" s="8">
        <f t="shared" si="2"/>
        <v>6612.2299999892712</v>
      </c>
    </row>
    <row r="32" spans="1:38" ht="15">
      <c r="A32" s="13"/>
      <c r="B32" s="13"/>
      <c r="C32" s="13" t="s">
        <v>155</v>
      </c>
      <c r="D32" s="15">
        <v>3.77</v>
      </c>
      <c r="E32" s="15"/>
      <c r="F32" s="15"/>
      <c r="G32" s="6">
        <f t="shared" si="0"/>
        <v>46727056.619999982</v>
      </c>
      <c r="H32" s="4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8">
        <f t="shared" si="1"/>
        <v>46720444.389999993</v>
      </c>
      <c r="AL32" s="8">
        <f t="shared" si="2"/>
        <v>6612.2299999892712</v>
      </c>
    </row>
    <row r="33" spans="1:38" ht="15">
      <c r="A33" s="13"/>
      <c r="B33" s="13"/>
      <c r="C33" s="13" t="s">
        <v>141</v>
      </c>
      <c r="D33" s="15">
        <v>618.59</v>
      </c>
      <c r="E33" s="15"/>
      <c r="F33" s="15"/>
      <c r="G33" s="6">
        <f t="shared" si="0"/>
        <v>46727056.619999982</v>
      </c>
      <c r="H33" s="4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8">
        <f t="shared" si="1"/>
        <v>46720444.389999993</v>
      </c>
      <c r="AL33" s="8">
        <f t="shared" si="2"/>
        <v>6612.2299999892712</v>
      </c>
    </row>
    <row r="34" spans="1:38" ht="15">
      <c r="A34" s="13"/>
      <c r="B34" s="13"/>
      <c r="C34" s="13" t="s">
        <v>156</v>
      </c>
      <c r="D34" s="15">
        <v>139.91999999999999</v>
      </c>
      <c r="E34" s="15">
        <f>SUM(D28:D34)</f>
        <v>116136.56</v>
      </c>
      <c r="F34" s="15"/>
      <c r="G34" s="6">
        <f t="shared" si="0"/>
        <v>46843193.179999985</v>
      </c>
      <c r="H34" s="4">
        <v>12774.47</v>
      </c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8">
        <f t="shared" si="1"/>
        <v>46733218.859999992</v>
      </c>
      <c r="AL34" s="8">
        <f t="shared" si="2"/>
        <v>109974.31999999285</v>
      </c>
    </row>
    <row r="35" spans="1:38" ht="15">
      <c r="A35" s="13"/>
      <c r="B35" s="13"/>
      <c r="C35" s="13"/>
      <c r="D35" s="15"/>
      <c r="E35" s="15"/>
      <c r="F35" s="15"/>
      <c r="G35" s="6">
        <f t="shared" si="0"/>
        <v>46843193.179999985</v>
      </c>
      <c r="H35" s="4">
        <v>103362.09</v>
      </c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8">
        <f t="shared" si="1"/>
        <v>46836580.949999996</v>
      </c>
      <c r="AL35" s="8">
        <f t="shared" si="2"/>
        <v>6612.2299999892712</v>
      </c>
    </row>
    <row r="36" spans="1:38" ht="15">
      <c r="A36" s="13"/>
      <c r="B36" s="13"/>
      <c r="C36" s="13"/>
      <c r="D36" s="15"/>
      <c r="E36" s="15"/>
      <c r="F36" s="15"/>
      <c r="G36" s="6">
        <f t="shared" si="0"/>
        <v>46843193.179999985</v>
      </c>
      <c r="H36" s="4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8">
        <f t="shared" si="1"/>
        <v>46836580.949999996</v>
      </c>
      <c r="AL36" s="8">
        <f t="shared" si="2"/>
        <v>6612.2299999892712</v>
      </c>
    </row>
    <row r="37" spans="1:38" ht="15">
      <c r="A37" s="13">
        <v>7</v>
      </c>
      <c r="B37" s="13" t="s">
        <v>107</v>
      </c>
      <c r="C37" s="13" t="s">
        <v>47</v>
      </c>
      <c r="D37" s="15">
        <v>5000</v>
      </c>
      <c r="E37" s="15"/>
      <c r="F37" s="15"/>
      <c r="G37" s="6">
        <f t="shared" si="0"/>
        <v>46843193.179999985</v>
      </c>
      <c r="H37" s="4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8">
        <f t="shared" si="1"/>
        <v>46836580.949999996</v>
      </c>
      <c r="AL37" s="8">
        <f t="shared" si="2"/>
        <v>6612.2299999892712</v>
      </c>
    </row>
    <row r="38" spans="1:38" ht="15">
      <c r="A38" s="13"/>
      <c r="B38" s="13" t="s">
        <v>209</v>
      </c>
      <c r="C38" s="13" t="s">
        <v>160</v>
      </c>
      <c r="D38" s="15">
        <v>928</v>
      </c>
      <c r="E38" s="15"/>
      <c r="F38" s="15"/>
      <c r="G38" s="6">
        <f t="shared" si="0"/>
        <v>46843193.179999985</v>
      </c>
      <c r="H38" s="4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8">
        <f t="shared" si="1"/>
        <v>46836580.949999996</v>
      </c>
      <c r="AL38" s="8">
        <f t="shared" si="2"/>
        <v>6612.2299999892712</v>
      </c>
    </row>
    <row r="39" spans="1:38" ht="15">
      <c r="A39" s="13"/>
      <c r="B39" s="13"/>
      <c r="C39" s="13" t="s">
        <v>151</v>
      </c>
      <c r="D39" s="15">
        <v>92.8</v>
      </c>
      <c r="E39" s="15"/>
      <c r="F39" s="15"/>
      <c r="G39" s="6">
        <f t="shared" si="0"/>
        <v>46843193.179999985</v>
      </c>
      <c r="H39" s="4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8">
        <f t="shared" si="1"/>
        <v>46836580.949999996</v>
      </c>
      <c r="AL39" s="8">
        <f t="shared" si="2"/>
        <v>6612.2299999892712</v>
      </c>
    </row>
    <row r="40" spans="1:38" ht="15">
      <c r="A40" s="13"/>
      <c r="B40" s="13" t="s">
        <v>157</v>
      </c>
      <c r="C40" s="13" t="s">
        <v>210</v>
      </c>
      <c r="D40" s="15">
        <v>17181.25</v>
      </c>
      <c r="E40" s="15"/>
      <c r="F40" s="15"/>
      <c r="G40" s="6">
        <f t="shared" si="0"/>
        <v>46843193.179999985</v>
      </c>
      <c r="H40" s="4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8">
        <f t="shared" si="1"/>
        <v>46836580.949999996</v>
      </c>
      <c r="AL40" s="8">
        <f t="shared" si="2"/>
        <v>6612.2299999892712</v>
      </c>
    </row>
    <row r="41" spans="1:38" ht="15">
      <c r="A41" s="13"/>
      <c r="B41" s="13" t="s">
        <v>211</v>
      </c>
      <c r="C41" s="13" t="s">
        <v>110</v>
      </c>
      <c r="D41" s="15">
        <v>76</v>
      </c>
      <c r="E41" s="15"/>
      <c r="F41" s="15"/>
      <c r="G41" s="6">
        <f t="shared" si="0"/>
        <v>46843193.179999985</v>
      </c>
      <c r="H41" s="4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8">
        <f t="shared" si="1"/>
        <v>46836580.949999996</v>
      </c>
      <c r="AL41" s="8">
        <f t="shared" si="2"/>
        <v>6612.2299999892712</v>
      </c>
    </row>
    <row r="42" spans="1:38" ht="15">
      <c r="A42" s="13"/>
      <c r="B42" s="13"/>
      <c r="C42" s="1" t="s">
        <v>111</v>
      </c>
      <c r="D42" s="15">
        <v>30.2</v>
      </c>
      <c r="E42" s="15"/>
      <c r="F42" s="15"/>
      <c r="G42" s="6">
        <f t="shared" si="0"/>
        <v>46843193.179999985</v>
      </c>
      <c r="H42" s="4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8">
        <f t="shared" si="1"/>
        <v>46836580.949999996</v>
      </c>
      <c r="AL42" s="8">
        <f t="shared" si="2"/>
        <v>6612.2299999892712</v>
      </c>
    </row>
    <row r="43" spans="1:38" ht="15">
      <c r="A43" s="13"/>
      <c r="B43" s="13" t="s">
        <v>212</v>
      </c>
      <c r="C43" s="1" t="s">
        <v>147</v>
      </c>
      <c r="D43" s="15">
        <v>796.88</v>
      </c>
      <c r="E43" s="15"/>
      <c r="F43" s="15"/>
      <c r="G43" s="6">
        <f t="shared" si="0"/>
        <v>46843193.179999985</v>
      </c>
      <c r="H43" s="4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8">
        <f t="shared" si="1"/>
        <v>46836580.949999996</v>
      </c>
      <c r="AL43" s="8">
        <f t="shared" si="2"/>
        <v>6612.2299999892712</v>
      </c>
    </row>
    <row r="44" spans="1:38" ht="15">
      <c r="A44" s="13"/>
      <c r="B44" s="13" t="s">
        <v>213</v>
      </c>
      <c r="C44" s="1" t="s">
        <v>146</v>
      </c>
      <c r="D44" s="15">
        <v>15</v>
      </c>
      <c r="E44" s="15"/>
      <c r="F44" s="15"/>
      <c r="G44" s="6">
        <f t="shared" si="0"/>
        <v>46843193.179999985</v>
      </c>
      <c r="H44" s="4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8">
        <f t="shared" si="1"/>
        <v>46836580.949999996</v>
      </c>
      <c r="AL44" s="8">
        <f t="shared" si="2"/>
        <v>6612.2299999892712</v>
      </c>
    </row>
    <row r="45" spans="1:38" ht="15">
      <c r="A45" s="13"/>
      <c r="B45" s="13"/>
      <c r="C45" s="13" t="s">
        <v>170</v>
      </c>
      <c r="D45" s="15">
        <v>60</v>
      </c>
      <c r="E45" s="15"/>
      <c r="F45" s="15"/>
      <c r="G45" s="6">
        <f t="shared" si="0"/>
        <v>46843193.179999985</v>
      </c>
      <c r="H45" s="4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8">
        <f t="shared" si="1"/>
        <v>46836580.949999996</v>
      </c>
      <c r="AL45" s="8">
        <f t="shared" si="2"/>
        <v>6612.2299999892712</v>
      </c>
    </row>
    <row r="46" spans="1:38" ht="15">
      <c r="A46" s="13"/>
      <c r="B46" s="13" t="s">
        <v>214</v>
      </c>
      <c r="C46" s="1" t="s">
        <v>151</v>
      </c>
      <c r="D46" s="15">
        <v>500</v>
      </c>
      <c r="E46" s="15"/>
      <c r="F46" s="15"/>
      <c r="G46" s="6">
        <f t="shared" si="0"/>
        <v>46843193.179999985</v>
      </c>
      <c r="H46" s="4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8">
        <f t="shared" si="1"/>
        <v>46836580.949999996</v>
      </c>
      <c r="AL46" s="8">
        <f t="shared" si="2"/>
        <v>6612.2299999892712</v>
      </c>
    </row>
    <row r="47" spans="1:38" ht="15">
      <c r="A47" s="13"/>
      <c r="B47" s="13"/>
      <c r="C47" s="1" t="s">
        <v>49</v>
      </c>
      <c r="D47" s="15">
        <v>1200</v>
      </c>
      <c r="E47" s="15"/>
      <c r="F47" s="15"/>
      <c r="G47" s="6">
        <f t="shared" si="0"/>
        <v>46843193.179999985</v>
      </c>
      <c r="H47" s="4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8">
        <f t="shared" si="1"/>
        <v>46836580.949999996</v>
      </c>
      <c r="AL47" s="8">
        <f t="shared" si="2"/>
        <v>6612.2299999892712</v>
      </c>
    </row>
    <row r="48" spans="1:38" ht="15">
      <c r="A48" s="13"/>
      <c r="B48" s="13"/>
      <c r="C48" s="1" t="s">
        <v>48</v>
      </c>
      <c r="D48" s="15">
        <v>650</v>
      </c>
      <c r="E48" s="15"/>
      <c r="F48" s="15"/>
      <c r="G48" s="6">
        <f t="shared" si="0"/>
        <v>46843193.179999985</v>
      </c>
      <c r="H48" s="4"/>
      <c r="I48" s="1"/>
      <c r="J48" s="1"/>
      <c r="K48" s="1"/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>
        <f t="shared" si="1"/>
        <v>46836580.949999996</v>
      </c>
      <c r="AL48" s="8">
        <f t="shared" si="2"/>
        <v>6612.2299999892712</v>
      </c>
    </row>
    <row r="49" spans="1:38" ht="15">
      <c r="A49" s="13"/>
      <c r="B49" s="13"/>
      <c r="C49" s="1" t="s">
        <v>106</v>
      </c>
      <c r="D49" s="15">
        <v>175</v>
      </c>
      <c r="E49" s="15"/>
      <c r="F49" s="15"/>
      <c r="G49" s="6">
        <f t="shared" si="0"/>
        <v>46843193.179999985</v>
      </c>
      <c r="H49" s="4"/>
      <c r="I49" s="1"/>
      <c r="J49" s="1"/>
      <c r="K49" s="1"/>
      <c r="L49" s="4"/>
      <c r="M49" s="1"/>
      <c r="N49" s="1"/>
      <c r="O49" s="16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>
        <f t="shared" si="1"/>
        <v>46836580.949999996</v>
      </c>
      <c r="AL49" s="8">
        <f t="shared" si="2"/>
        <v>6612.2299999892712</v>
      </c>
    </row>
    <row r="50" spans="1:38" ht="15">
      <c r="A50" s="13"/>
      <c r="B50" s="13"/>
      <c r="C50" s="1" t="s">
        <v>215</v>
      </c>
      <c r="D50" s="15">
        <v>450</v>
      </c>
      <c r="E50" s="15">
        <f>SUM(D37:D50)</f>
        <v>27155.13</v>
      </c>
      <c r="F50" s="15"/>
      <c r="G50" s="6">
        <f t="shared" si="0"/>
        <v>46870348.309999987</v>
      </c>
      <c r="H50" s="4">
        <v>27155.13</v>
      </c>
      <c r="I50" s="1"/>
      <c r="J50" s="1"/>
      <c r="K50" s="1"/>
      <c r="L50" s="4"/>
      <c r="M50" s="1"/>
      <c r="N50" s="1"/>
      <c r="O50" s="1"/>
      <c r="P50" s="1"/>
      <c r="Q50" s="1"/>
      <c r="R50" s="1"/>
      <c r="S50" s="4"/>
      <c r="T50" s="1"/>
      <c r="U50" s="1"/>
      <c r="V50" s="1"/>
      <c r="W50" s="1"/>
      <c r="X50" s="1"/>
      <c r="Y50" s="16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>
        <f t="shared" si="1"/>
        <v>46863736.079999998</v>
      </c>
      <c r="AL50" s="8">
        <f t="shared" si="2"/>
        <v>6612.2299999892712</v>
      </c>
    </row>
    <row r="51" spans="1:38" ht="15">
      <c r="A51" s="13"/>
      <c r="B51" s="13"/>
      <c r="C51" s="1"/>
      <c r="D51" s="15"/>
      <c r="E51" s="15"/>
      <c r="F51" s="15"/>
      <c r="G51" s="6">
        <f t="shared" si="0"/>
        <v>46870348.309999987</v>
      </c>
      <c r="H51" s="4"/>
      <c r="I51" s="1"/>
      <c r="J51" s="1"/>
      <c r="K51" s="1"/>
      <c r="L51" s="4"/>
      <c r="M51" s="1"/>
      <c r="N51" s="1"/>
      <c r="O51" s="1"/>
      <c r="P51" s="1"/>
      <c r="Q51" s="1"/>
      <c r="R51" s="1"/>
      <c r="S51" s="4"/>
      <c r="T51" s="1"/>
      <c r="U51" s="1"/>
      <c r="V51" s="1"/>
      <c r="W51" s="1"/>
      <c r="X51" s="1"/>
      <c r="Y51" s="16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8">
        <f t="shared" si="1"/>
        <v>46863736.079999998</v>
      </c>
      <c r="AL51" s="8">
        <f t="shared" si="2"/>
        <v>6612.2299999892712</v>
      </c>
    </row>
    <row r="52" spans="1:38" ht="15">
      <c r="A52" s="13"/>
      <c r="B52" s="13"/>
      <c r="C52" s="1"/>
      <c r="D52" s="15"/>
      <c r="E52" s="15"/>
      <c r="F52" s="15"/>
      <c r="G52" s="6">
        <f t="shared" si="0"/>
        <v>46870348.309999987</v>
      </c>
      <c r="H52" s="4">
        <f t="shared" ref="H52:AJ52" si="3">SUM(H4:H51)</f>
        <v>156357.18</v>
      </c>
      <c r="I52" s="4">
        <f t="shared" si="3"/>
        <v>688994.93</v>
      </c>
      <c r="J52" s="4">
        <f t="shared" si="3"/>
        <v>0</v>
      </c>
      <c r="K52" s="4">
        <f t="shared" si="3"/>
        <v>175505.08</v>
      </c>
      <c r="L52" s="4">
        <f t="shared" si="3"/>
        <v>75450.05</v>
      </c>
      <c r="M52" s="4">
        <f t="shared" si="3"/>
        <v>381296.47</v>
      </c>
      <c r="N52" s="4">
        <f t="shared" si="3"/>
        <v>1218518.23</v>
      </c>
      <c r="O52" s="4">
        <f t="shared" si="3"/>
        <v>-347340.07999999996</v>
      </c>
      <c r="P52" s="4">
        <f t="shared" si="3"/>
        <v>772428.97</v>
      </c>
      <c r="Q52" s="4">
        <f t="shared" si="3"/>
        <v>940279.34</v>
      </c>
      <c r="R52" s="4">
        <f t="shared" si="3"/>
        <v>569109.53</v>
      </c>
      <c r="S52" s="4">
        <f t="shared" si="3"/>
        <v>894767.96</v>
      </c>
      <c r="T52" s="4">
        <f t="shared" si="3"/>
        <v>13396.99</v>
      </c>
      <c r="U52" s="4">
        <f t="shared" si="3"/>
        <v>5503037.6100000003</v>
      </c>
      <c r="V52" s="4">
        <f t="shared" si="3"/>
        <v>206824.18000000002</v>
      </c>
      <c r="W52" s="4">
        <f t="shared" si="3"/>
        <v>303596.45</v>
      </c>
      <c r="X52" s="4">
        <f t="shared" si="3"/>
        <v>2252177.29</v>
      </c>
      <c r="Y52" s="4">
        <f t="shared" si="3"/>
        <v>1292883.6200000003</v>
      </c>
      <c r="Z52" s="4">
        <f t="shared" si="3"/>
        <v>812616.52</v>
      </c>
      <c r="AA52" s="4">
        <f t="shared" si="3"/>
        <v>256790.7</v>
      </c>
      <c r="AB52" s="4">
        <f t="shared" si="3"/>
        <v>6593179.2000000002</v>
      </c>
      <c r="AC52" s="4">
        <f t="shared" si="3"/>
        <v>-6905.28</v>
      </c>
      <c r="AD52" s="4">
        <f>SUM(AD4:AD51)</f>
        <v>267186.77</v>
      </c>
      <c r="AE52" s="4">
        <f t="shared" si="3"/>
        <v>103066.07</v>
      </c>
      <c r="AF52" s="4">
        <f t="shared" si="3"/>
        <v>1046680.78</v>
      </c>
      <c r="AG52" s="4">
        <f t="shared" si="3"/>
        <v>1581703.95</v>
      </c>
      <c r="AH52" s="4">
        <f t="shared" si="3"/>
        <v>324583.24</v>
      </c>
      <c r="AI52" s="4">
        <f t="shared" si="3"/>
        <v>517714.38</v>
      </c>
      <c r="AJ52" s="4">
        <f t="shared" si="3"/>
        <v>20269835.949999999</v>
      </c>
      <c r="AK52" s="4">
        <f>SUM(H52:AJ52)</f>
        <v>46863736.079999998</v>
      </c>
      <c r="AL52" s="8">
        <f t="shared" si="2"/>
        <v>6612.2299999892712</v>
      </c>
    </row>
    <row r="53" spans="1:38" ht="15">
      <c r="A53" s="13"/>
      <c r="B53" s="13"/>
      <c r="C53" s="20" t="s">
        <v>38</v>
      </c>
      <c r="D53" s="4">
        <f>SUM(D5:D52)</f>
        <v>676158.67000000016</v>
      </c>
      <c r="E53" s="6">
        <f>SUM(E5:E52)</f>
        <v>676158.67</v>
      </c>
      <c r="F53" s="6">
        <f>SUM(F5:F52)</f>
        <v>-1640</v>
      </c>
      <c r="G53" s="6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8"/>
      <c r="AL53" s="61">
        <v>-5622.53</v>
      </c>
    </row>
    <row r="54" spans="1:38" ht="15">
      <c r="A54" s="13"/>
      <c r="B54" s="13"/>
      <c r="C54" s="19" t="s">
        <v>33</v>
      </c>
      <c r="D54" s="4">
        <f>+E53-D55</f>
        <v>649003.54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L54" s="61">
        <v>-295.16000000000003</v>
      </c>
    </row>
    <row r="55" spans="1:38" ht="15">
      <c r="C55" s="20" t="s">
        <v>34</v>
      </c>
      <c r="D55" s="15">
        <f>E50</f>
        <v>27155.13</v>
      </c>
      <c r="AK55" s="18"/>
      <c r="AL55" s="8"/>
    </row>
    <row r="56" spans="1:38" ht="15">
      <c r="AL56" s="8"/>
    </row>
    <row r="57" spans="1:38" ht="15">
      <c r="AK57" s="40" t="s">
        <v>164</v>
      </c>
      <c r="AL57" s="49">
        <v>-1250</v>
      </c>
    </row>
    <row r="58" spans="1:38" ht="15">
      <c r="AK58" s="40" t="s">
        <v>136</v>
      </c>
      <c r="AL58" s="50">
        <v>-100</v>
      </c>
    </row>
    <row r="59" spans="1:38" ht="15">
      <c r="AK59" s="43" t="s">
        <v>41</v>
      </c>
      <c r="AL59" s="51"/>
    </row>
    <row r="60" spans="1:38" ht="15">
      <c r="AK60" s="52" t="s">
        <v>169</v>
      </c>
      <c r="AL60" s="50">
        <v>31.98</v>
      </c>
    </row>
    <row r="61" spans="1:38" ht="15">
      <c r="AK61" s="43" t="s">
        <v>168</v>
      </c>
      <c r="AL61" s="50">
        <v>624</v>
      </c>
    </row>
    <row r="62" spans="1:38" ht="30">
      <c r="AK62" s="43" t="s">
        <v>345</v>
      </c>
      <c r="AL62" s="50">
        <v>0.09</v>
      </c>
    </row>
    <row r="63" spans="1:38" ht="15">
      <c r="AK63" s="40" t="s">
        <v>346</v>
      </c>
      <c r="AL63" s="50">
        <v>-0.2</v>
      </c>
    </row>
    <row r="64" spans="1:38" ht="15">
      <c r="AL64" s="8"/>
    </row>
    <row r="65" spans="38:38" ht="15">
      <c r="AL65" s="8"/>
    </row>
    <row r="66" spans="38:38" ht="15">
      <c r="AL66" s="16"/>
    </row>
    <row r="67" spans="38:38" ht="15">
      <c r="AL67" s="16"/>
    </row>
    <row r="68" spans="38:38" ht="15">
      <c r="AL68" s="8"/>
    </row>
    <row r="69" spans="38:38" ht="15">
      <c r="AL69" s="8"/>
    </row>
    <row r="70" spans="38:38" ht="15">
      <c r="AL70" s="8"/>
    </row>
    <row r="71" spans="38:38" ht="15">
      <c r="AL71" s="41">
        <f>SUM(AL52:AL70)</f>
        <v>0.40999998927135489</v>
      </c>
    </row>
  </sheetData>
  <pageMargins left="0.75" right="0.75" top="1" bottom="1" header="0.5" footer="0.5"/>
  <pageSetup scale="63" orientation="portrait" r:id="rId1"/>
  <headerFooter alignWithMargins="0"/>
  <colBreaks count="2" manualBreakCount="2">
    <brk id="7" max="53" man="1"/>
    <brk id="16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69"/>
  <sheetViews>
    <sheetView zoomScale="80" zoomScaleNormal="80" zoomScaleSheetLayoutView="85" workbookViewId="0">
      <pane xSplit="2" ySplit="4" topLeftCell="X44" activePane="bottomRight" state="frozen"/>
      <selection activeCell="E39" sqref="E39"/>
      <selection pane="topRight" activeCell="E39" sqref="E39"/>
      <selection pane="bottomLeft" activeCell="E39" sqref="E39"/>
      <selection pane="bottomRight" activeCell="AK53" sqref="AK53:AL65"/>
    </sheetView>
  </sheetViews>
  <sheetFormatPr defaultColWidth="0" defaultRowHeight="12.3"/>
  <cols>
    <col min="1" max="1" width="7.1640625" customWidth="1"/>
    <col min="2" max="2" width="28.44140625" bestFit="1" customWidth="1"/>
    <col min="3" max="3" width="33.5546875" customWidth="1"/>
    <col min="4" max="4" width="15.44140625" bestFit="1" customWidth="1"/>
    <col min="5" max="5" width="18.27734375" customWidth="1"/>
    <col min="6" max="6" width="16.71875" customWidth="1"/>
    <col min="7" max="7" width="18" customWidth="1"/>
    <col min="8" max="8" width="16.27734375" bestFit="1" customWidth="1"/>
    <col min="9" max="9" width="15.44140625" bestFit="1" customWidth="1"/>
    <col min="10" max="10" width="7.71875" customWidth="1"/>
    <col min="11" max="11" width="14.27734375" bestFit="1" customWidth="1"/>
    <col min="12" max="12" width="13.44140625" customWidth="1"/>
    <col min="13" max="13" width="16.27734375" customWidth="1"/>
    <col min="14" max="14" width="16.27734375" bestFit="1" customWidth="1"/>
    <col min="15" max="15" width="15.1640625" bestFit="1" customWidth="1"/>
    <col min="16" max="18" width="14.27734375" bestFit="1" customWidth="1"/>
    <col min="19" max="19" width="16.27734375" bestFit="1" customWidth="1"/>
    <col min="20" max="20" width="12.71875" bestFit="1" customWidth="1"/>
    <col min="21" max="21" width="16.27734375" bestFit="1" customWidth="1"/>
    <col min="22" max="23" width="14.27734375" bestFit="1" customWidth="1"/>
    <col min="24" max="24" width="16.27734375" bestFit="1" customWidth="1"/>
    <col min="25" max="25" width="17.1640625" bestFit="1" customWidth="1"/>
    <col min="26" max="27" width="14.27734375" bestFit="1" customWidth="1"/>
    <col min="28" max="28" width="16.27734375" customWidth="1"/>
    <col min="29" max="29" width="12.71875" bestFit="1" customWidth="1"/>
    <col min="30" max="30" width="14.27734375" bestFit="1" customWidth="1"/>
    <col min="31" max="31" width="18.27734375" bestFit="1" customWidth="1"/>
    <col min="32" max="32" width="17" bestFit="1" customWidth="1"/>
    <col min="33" max="34" width="18.27734375" bestFit="1" customWidth="1"/>
    <col min="35" max="35" width="14.27734375" bestFit="1" customWidth="1"/>
    <col min="36" max="36" width="18" bestFit="1" customWidth="1"/>
    <col min="37" max="37" width="18.5546875" bestFit="1" customWidth="1"/>
    <col min="38" max="38" width="17.83203125" bestFit="1" customWidth="1"/>
    <col min="39" max="40" width="0" hidden="1" customWidth="1"/>
    <col min="41" max="16384" width="9.1640625" hidden="1"/>
  </cols>
  <sheetData>
    <row r="1" spans="1:38" ht="15.9">
      <c r="A1" s="1"/>
      <c r="B1" s="2" t="s">
        <v>172</v>
      </c>
      <c r="C1" s="3" t="s">
        <v>0</v>
      </c>
      <c r="D1" s="4" t="s">
        <v>1</v>
      </c>
      <c r="E1" s="5">
        <f>'CB FY23-02'!E1+1</f>
        <v>3</v>
      </c>
      <c r="F1" s="6"/>
      <c r="G1" s="6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>
      <c r="A2" s="1"/>
      <c r="B2" s="7" t="s">
        <v>35</v>
      </c>
      <c r="C2" s="1"/>
      <c r="D2" s="4"/>
      <c r="E2" s="6"/>
      <c r="F2" s="6"/>
      <c r="G2" s="6"/>
      <c r="H2" s="4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60">
      <c r="A3" s="1" t="s">
        <v>2</v>
      </c>
      <c r="B3" s="1" t="s">
        <v>3</v>
      </c>
      <c r="C3" s="1" t="s">
        <v>4</v>
      </c>
      <c r="D3" s="4"/>
      <c r="E3" s="6" t="s">
        <v>5</v>
      </c>
      <c r="F3" s="6" t="s">
        <v>6</v>
      </c>
      <c r="G3" s="6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138</v>
      </c>
      <c r="Z3" s="9" t="s">
        <v>161</v>
      </c>
      <c r="AA3" s="9" t="s">
        <v>40</v>
      </c>
      <c r="AB3" s="10" t="s">
        <v>25</v>
      </c>
      <c r="AC3" s="10" t="s">
        <v>26</v>
      </c>
      <c r="AD3" s="10" t="s">
        <v>36</v>
      </c>
      <c r="AE3" s="10" t="s">
        <v>27</v>
      </c>
      <c r="AF3" s="10" t="s">
        <v>28</v>
      </c>
      <c r="AG3" s="10" t="s">
        <v>29</v>
      </c>
      <c r="AH3" s="10" t="s">
        <v>30</v>
      </c>
      <c r="AI3" s="10" t="s">
        <v>37</v>
      </c>
      <c r="AJ3" s="10" t="s">
        <v>42</v>
      </c>
      <c r="AK3" s="11" t="s">
        <v>31</v>
      </c>
      <c r="AL3" s="11" t="s">
        <v>32</v>
      </c>
    </row>
    <row r="4" spans="1:38" ht="15">
      <c r="A4" s="1"/>
      <c r="B4" s="1"/>
      <c r="C4" s="12"/>
      <c r="D4" s="4"/>
      <c r="E4" s="6"/>
      <c r="F4" s="6"/>
      <c r="G4" s="6">
        <f>'CB FY23-02'!G52</f>
        <v>46870348.309999987</v>
      </c>
      <c r="H4" s="6">
        <f>'CB FY23-02'!H52</f>
        <v>156357.18</v>
      </c>
      <c r="I4" s="6">
        <f>'CB FY23-02'!I52</f>
        <v>688994.93</v>
      </c>
      <c r="J4" s="6">
        <f>'CB FY23-02'!J52</f>
        <v>0</v>
      </c>
      <c r="K4" s="6">
        <f>'CB FY23-02'!K52</f>
        <v>175505.08</v>
      </c>
      <c r="L4" s="6">
        <f>'CB FY23-02'!L52</f>
        <v>75450.05</v>
      </c>
      <c r="M4" s="6">
        <f>'CB FY23-02'!M52</f>
        <v>381296.47</v>
      </c>
      <c r="N4" s="6">
        <f>'CB FY23-02'!N52</f>
        <v>1218518.23</v>
      </c>
      <c r="O4" s="6">
        <f>'CB FY23-02'!O52</f>
        <v>-347340.07999999996</v>
      </c>
      <c r="P4" s="6">
        <f>'CB FY23-02'!P52</f>
        <v>772428.97</v>
      </c>
      <c r="Q4" s="6">
        <f>'CB FY23-02'!Q52</f>
        <v>940279.34</v>
      </c>
      <c r="R4" s="6">
        <f>'CB FY23-02'!R52</f>
        <v>569109.53</v>
      </c>
      <c r="S4" s="6">
        <f>'CB FY23-02'!S52</f>
        <v>894767.96</v>
      </c>
      <c r="T4" s="6">
        <f>'CB FY23-02'!T52</f>
        <v>13396.99</v>
      </c>
      <c r="U4" s="6">
        <f>'CB FY23-02'!U52</f>
        <v>5503037.6100000003</v>
      </c>
      <c r="V4" s="6">
        <f>'CB FY23-02'!V52</f>
        <v>206824.18000000002</v>
      </c>
      <c r="W4" s="6">
        <f>'CB FY23-02'!W52</f>
        <v>303596.45</v>
      </c>
      <c r="X4" s="6">
        <f>'CB FY23-02'!X52</f>
        <v>2252177.29</v>
      </c>
      <c r="Y4" s="6">
        <f>'CB FY23-02'!Y52</f>
        <v>1292883.6200000003</v>
      </c>
      <c r="Z4" s="6">
        <f>'CB FY23-02'!Z52</f>
        <v>812616.52</v>
      </c>
      <c r="AA4" s="6">
        <f>'CB FY23-02'!AA52</f>
        <v>256790.7</v>
      </c>
      <c r="AB4" s="6">
        <f>'CB FY23-02'!AB52</f>
        <v>6593179.2000000002</v>
      </c>
      <c r="AC4" s="6">
        <f>'CB FY23-02'!AC52</f>
        <v>-6905.28</v>
      </c>
      <c r="AD4" s="6">
        <f>'CB FY23-02'!AD52</f>
        <v>267186.77</v>
      </c>
      <c r="AE4" s="6">
        <f>'CB FY23-02'!AE52</f>
        <v>103066.07</v>
      </c>
      <c r="AF4" s="6">
        <f>'CB FY23-02'!AF52</f>
        <v>1046680.78</v>
      </c>
      <c r="AG4" s="6">
        <f>'CB FY23-02'!AG52</f>
        <v>1581703.95</v>
      </c>
      <c r="AH4" s="6">
        <f>'CB FY23-02'!AH52</f>
        <v>324583.24</v>
      </c>
      <c r="AI4" s="6">
        <f>'CB FY23-02'!$AI$52</f>
        <v>517714.38</v>
      </c>
      <c r="AJ4" s="6">
        <f>'CB FY23-02'!$AJ$52</f>
        <v>20269835.949999999</v>
      </c>
      <c r="AK4" s="6">
        <f>'CB FY23-02'!AK52</f>
        <v>46863736.079999998</v>
      </c>
      <c r="AL4" s="6">
        <f>'CB FY23-02'!AL52</f>
        <v>6612.2299999892712</v>
      </c>
    </row>
    <row r="5" spans="1:38" ht="15">
      <c r="A5" s="13">
        <v>1</v>
      </c>
      <c r="B5" s="13" t="s">
        <v>216</v>
      </c>
      <c r="C5" s="1" t="s">
        <v>200</v>
      </c>
      <c r="D5" s="15">
        <v>10774.12</v>
      </c>
      <c r="E5" s="15">
        <f>SUM(D5)</f>
        <v>10774.12</v>
      </c>
      <c r="F5" s="15"/>
      <c r="G5" s="6">
        <f t="shared" ref="G5:G52" si="0">G4+E5-F5</f>
        <v>46881122.429999985</v>
      </c>
      <c r="H5" s="4"/>
      <c r="I5" s="16"/>
      <c r="J5" s="16"/>
      <c r="K5" s="16"/>
      <c r="L5" s="16"/>
      <c r="M5" s="16"/>
      <c r="N5" s="16"/>
      <c r="O5" s="56">
        <v>10774.12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8">
        <f>AK4+SUM(H5:AJ5)</f>
        <v>46874510.199999996</v>
      </c>
      <c r="AL5" s="8">
        <f>G5-AK5</f>
        <v>6612.2299999892712</v>
      </c>
    </row>
    <row r="6" spans="1:38" ht="15">
      <c r="A6" s="13"/>
      <c r="B6" s="13"/>
      <c r="C6" s="1"/>
      <c r="D6" s="15"/>
      <c r="E6" s="15"/>
      <c r="F6" s="15"/>
      <c r="G6" s="6">
        <f t="shared" si="0"/>
        <v>46881122.429999985</v>
      </c>
      <c r="H6" s="4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8">
        <f t="shared" ref="AK6:AK51" si="1">AK5+SUM(H6:AJ6)</f>
        <v>46874510.199999996</v>
      </c>
      <c r="AL6" s="8">
        <f t="shared" ref="AL6:AL52" si="2">G6-AK6</f>
        <v>6612.2299999892712</v>
      </c>
    </row>
    <row r="7" spans="1:38" ht="15">
      <c r="A7" s="13">
        <v>1</v>
      </c>
      <c r="B7" s="13" t="s">
        <v>217</v>
      </c>
      <c r="C7" s="1" t="s">
        <v>149</v>
      </c>
      <c r="D7" s="15">
        <v>82.82</v>
      </c>
      <c r="E7" s="15"/>
      <c r="F7" s="15"/>
      <c r="G7" s="6">
        <f t="shared" si="0"/>
        <v>46881122.429999985</v>
      </c>
      <c r="H7" s="4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8">
        <f t="shared" si="1"/>
        <v>46874510.199999996</v>
      </c>
      <c r="AL7" s="8">
        <f t="shared" si="2"/>
        <v>6612.2299999892712</v>
      </c>
    </row>
    <row r="8" spans="1:38" ht="15">
      <c r="A8" s="13"/>
      <c r="B8" s="13"/>
      <c r="C8" s="1" t="s">
        <v>144</v>
      </c>
      <c r="D8" s="15">
        <v>0.03</v>
      </c>
      <c r="E8" s="15">
        <f>SUM(D7:D8)</f>
        <v>82.85</v>
      </c>
      <c r="F8" s="15"/>
      <c r="G8" s="6">
        <f t="shared" si="0"/>
        <v>46881205.279999986</v>
      </c>
      <c r="H8" s="4"/>
      <c r="I8" s="16"/>
      <c r="J8" s="16"/>
      <c r="K8" s="16"/>
      <c r="L8" s="16"/>
      <c r="M8" s="16"/>
      <c r="N8" s="16"/>
      <c r="O8" s="56">
        <v>82.85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8">
        <f t="shared" si="1"/>
        <v>46874593.049999997</v>
      </c>
      <c r="AL8" s="8">
        <f t="shared" si="2"/>
        <v>6612.2299999892712</v>
      </c>
    </row>
    <row r="9" spans="1:38" ht="15">
      <c r="A9" s="13"/>
      <c r="B9" s="13"/>
      <c r="C9" s="1"/>
      <c r="D9" s="15"/>
      <c r="E9" s="15"/>
      <c r="F9" s="15"/>
      <c r="G9" s="6">
        <f t="shared" si="0"/>
        <v>46881205.279999986</v>
      </c>
      <c r="H9" s="4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8">
        <f t="shared" si="1"/>
        <v>46874593.049999997</v>
      </c>
      <c r="AL9" s="8">
        <f t="shared" si="2"/>
        <v>6612.2299999892712</v>
      </c>
    </row>
    <row r="10" spans="1:38" ht="15">
      <c r="A10" s="13">
        <v>2</v>
      </c>
      <c r="B10" s="13" t="s">
        <v>218</v>
      </c>
      <c r="C10" s="1" t="s">
        <v>200</v>
      </c>
      <c r="D10" s="15">
        <v>15215.49</v>
      </c>
      <c r="E10" s="15">
        <f>SUM(D10)</f>
        <v>15215.49</v>
      </c>
      <c r="F10" s="15"/>
      <c r="G10" s="6">
        <f t="shared" si="0"/>
        <v>46896420.769999988</v>
      </c>
      <c r="H10" s="4"/>
      <c r="I10" s="16"/>
      <c r="J10" s="16"/>
      <c r="K10" s="16"/>
      <c r="L10" s="16"/>
      <c r="M10" s="16"/>
      <c r="N10" s="16"/>
      <c r="O10" s="56">
        <v>15215.49</v>
      </c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8">
        <f t="shared" si="1"/>
        <v>46889808.539999999</v>
      </c>
      <c r="AL10" s="8">
        <f t="shared" si="2"/>
        <v>6612.2299999892712</v>
      </c>
    </row>
    <row r="11" spans="1:38" ht="15">
      <c r="A11" s="13"/>
      <c r="B11" s="13"/>
      <c r="C11" s="1"/>
      <c r="D11" s="15"/>
      <c r="E11" s="15"/>
      <c r="F11" s="15"/>
      <c r="G11" s="6">
        <f t="shared" si="0"/>
        <v>46896420.769999988</v>
      </c>
      <c r="H11" s="4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8">
        <f t="shared" si="1"/>
        <v>46889808.539999999</v>
      </c>
      <c r="AL11" s="8">
        <f t="shared" si="2"/>
        <v>6612.2299999892712</v>
      </c>
    </row>
    <row r="12" spans="1:38" ht="15">
      <c r="A12" s="13">
        <v>2</v>
      </c>
      <c r="B12" s="13" t="s">
        <v>219</v>
      </c>
      <c r="C12" s="1" t="s">
        <v>149</v>
      </c>
      <c r="D12" s="15">
        <v>10</v>
      </c>
      <c r="E12" s="15">
        <f>SUM(D12)</f>
        <v>10</v>
      </c>
      <c r="F12" s="15"/>
      <c r="G12" s="6">
        <f t="shared" si="0"/>
        <v>46896430.769999988</v>
      </c>
      <c r="H12" s="4"/>
      <c r="I12" s="16"/>
      <c r="J12" s="16"/>
      <c r="K12" s="16"/>
      <c r="L12" s="16"/>
      <c r="M12" s="16"/>
      <c r="N12" s="16"/>
      <c r="O12" s="56">
        <v>10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8">
        <f t="shared" si="1"/>
        <v>46889818.539999999</v>
      </c>
      <c r="AL12" s="8">
        <f t="shared" si="2"/>
        <v>6612.2299999892712</v>
      </c>
    </row>
    <row r="13" spans="1:38" ht="15">
      <c r="A13" s="13"/>
      <c r="B13" s="13"/>
      <c r="C13" s="13"/>
      <c r="D13" s="15"/>
      <c r="E13" s="15"/>
      <c r="F13" s="15"/>
      <c r="G13" s="6">
        <f t="shared" si="0"/>
        <v>46896430.769999988</v>
      </c>
      <c r="H13" s="4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8">
        <f t="shared" si="1"/>
        <v>46889818.539999999</v>
      </c>
      <c r="AL13" s="8">
        <f t="shared" si="2"/>
        <v>6612.2299999892712</v>
      </c>
    </row>
    <row r="14" spans="1:38" ht="15">
      <c r="A14" s="13">
        <v>3</v>
      </c>
      <c r="B14" s="13" t="s">
        <v>220</v>
      </c>
      <c r="C14" s="1" t="s">
        <v>200</v>
      </c>
      <c r="D14" s="15">
        <v>13696.22</v>
      </c>
      <c r="E14" s="15">
        <f>SUM(D14)</f>
        <v>13696.22</v>
      </c>
      <c r="F14" s="15"/>
      <c r="G14" s="6">
        <f t="shared" si="0"/>
        <v>46910126.989999987</v>
      </c>
      <c r="H14" s="4"/>
      <c r="I14" s="16"/>
      <c r="J14" s="16"/>
      <c r="K14" s="16"/>
      <c r="L14" s="16"/>
      <c r="M14" s="16"/>
      <c r="N14" s="16"/>
      <c r="O14" s="56">
        <v>13696.22</v>
      </c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8">
        <f t="shared" si="1"/>
        <v>46903514.759999998</v>
      </c>
      <c r="AL14" s="8">
        <f t="shared" si="2"/>
        <v>6612.2299999892712</v>
      </c>
    </row>
    <row r="15" spans="1:38" ht="15">
      <c r="A15" s="13"/>
      <c r="B15" s="13"/>
      <c r="C15" s="1"/>
      <c r="D15" s="15"/>
      <c r="E15" s="15"/>
      <c r="F15" s="15"/>
      <c r="G15" s="6">
        <f t="shared" si="0"/>
        <v>46910126.989999987</v>
      </c>
      <c r="H15" s="4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8">
        <f t="shared" si="1"/>
        <v>46903514.759999998</v>
      </c>
      <c r="AL15" s="8">
        <f t="shared" si="2"/>
        <v>6612.2299999892712</v>
      </c>
    </row>
    <row r="16" spans="1:38" ht="15">
      <c r="A16" s="13">
        <v>4</v>
      </c>
      <c r="B16" s="13" t="s">
        <v>221</v>
      </c>
      <c r="C16" s="13" t="s">
        <v>200</v>
      </c>
      <c r="D16" s="15">
        <v>11191.39</v>
      </c>
      <c r="E16" s="15">
        <f>SUM(D16)</f>
        <v>11191.39</v>
      </c>
      <c r="F16" s="15"/>
      <c r="G16" s="6">
        <f t="shared" si="0"/>
        <v>46921318.379999988</v>
      </c>
      <c r="H16" s="4"/>
      <c r="I16" s="16"/>
      <c r="J16" s="16"/>
      <c r="K16" s="16"/>
      <c r="L16" s="16"/>
      <c r="M16" s="16"/>
      <c r="N16" s="16"/>
      <c r="O16" s="56">
        <v>11191.39</v>
      </c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8">
        <f t="shared" si="1"/>
        <v>46914706.149999999</v>
      </c>
      <c r="AL16" s="8">
        <f t="shared" si="2"/>
        <v>6612.2299999892712</v>
      </c>
    </row>
    <row r="17" spans="1:38" ht="15">
      <c r="A17" s="13"/>
      <c r="B17" s="13"/>
      <c r="C17" s="1"/>
      <c r="D17" s="15"/>
      <c r="E17" s="15"/>
      <c r="F17" s="15"/>
      <c r="G17" s="6">
        <f t="shared" si="0"/>
        <v>46921318.379999988</v>
      </c>
      <c r="H17" s="4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8">
        <f t="shared" si="1"/>
        <v>46914706.149999999</v>
      </c>
      <c r="AL17" s="8">
        <f t="shared" si="2"/>
        <v>6612.2299999892712</v>
      </c>
    </row>
    <row r="18" spans="1:38" ht="15">
      <c r="A18" s="13">
        <v>4</v>
      </c>
      <c r="B18" s="13" t="s">
        <v>222</v>
      </c>
      <c r="C18" s="1" t="s">
        <v>149</v>
      </c>
      <c r="D18" s="15">
        <v>1038.22</v>
      </c>
      <c r="E18" s="15"/>
      <c r="F18" s="15"/>
      <c r="G18" s="6">
        <f t="shared" si="0"/>
        <v>46921318.379999988</v>
      </c>
      <c r="H18" s="4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8">
        <f t="shared" si="1"/>
        <v>46914706.149999999</v>
      </c>
      <c r="AL18" s="8">
        <f t="shared" si="2"/>
        <v>6612.2299999892712</v>
      </c>
    </row>
    <row r="19" spans="1:38" ht="15">
      <c r="A19" s="13"/>
      <c r="B19" s="13"/>
      <c r="C19" s="13" t="s">
        <v>144</v>
      </c>
      <c r="D19" s="15">
        <v>1.36</v>
      </c>
      <c r="E19" s="15">
        <f>SUM(D18:D19)</f>
        <v>1039.58</v>
      </c>
      <c r="F19" s="15"/>
      <c r="G19" s="6">
        <f t="shared" si="0"/>
        <v>46922357.959999986</v>
      </c>
      <c r="H19" s="4"/>
      <c r="I19" s="16"/>
      <c r="J19" s="16"/>
      <c r="K19" s="16"/>
      <c r="L19" s="16"/>
      <c r="M19" s="16"/>
      <c r="N19" s="16"/>
      <c r="O19" s="56">
        <v>1039.58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8">
        <f t="shared" si="1"/>
        <v>46915745.729999997</v>
      </c>
      <c r="AL19" s="8">
        <f t="shared" si="2"/>
        <v>6612.2299999892712</v>
      </c>
    </row>
    <row r="20" spans="1:38" ht="15">
      <c r="A20" s="13"/>
      <c r="B20" s="13"/>
      <c r="C20" s="13"/>
      <c r="D20" s="15"/>
      <c r="E20" s="15"/>
      <c r="F20" s="15"/>
      <c r="G20" s="6">
        <f t="shared" si="0"/>
        <v>46922357.959999986</v>
      </c>
      <c r="H20" s="4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8">
        <f t="shared" si="1"/>
        <v>46915745.729999997</v>
      </c>
      <c r="AL20" s="8">
        <f t="shared" si="2"/>
        <v>6612.2299999892712</v>
      </c>
    </row>
    <row r="21" spans="1:38" ht="15">
      <c r="A21" s="13">
        <v>5</v>
      </c>
      <c r="B21" s="13" t="s">
        <v>223</v>
      </c>
      <c r="C21" s="1" t="s">
        <v>200</v>
      </c>
      <c r="D21" s="15">
        <v>22372.7</v>
      </c>
      <c r="E21" s="15">
        <f>SUM(D21)</f>
        <v>22372.7</v>
      </c>
      <c r="F21" s="15"/>
      <c r="G21" s="6">
        <f t="shared" si="0"/>
        <v>46944730.659999989</v>
      </c>
      <c r="H21" s="4"/>
      <c r="I21" s="16"/>
      <c r="J21" s="16"/>
      <c r="K21" s="16"/>
      <c r="L21" s="16"/>
      <c r="M21" s="16"/>
      <c r="N21" s="16"/>
      <c r="O21" s="56">
        <v>22372.7</v>
      </c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8">
        <f t="shared" si="1"/>
        <v>46938118.43</v>
      </c>
      <c r="AL21" s="8">
        <f t="shared" si="2"/>
        <v>6612.2299999892712</v>
      </c>
    </row>
    <row r="22" spans="1:38" ht="15">
      <c r="A22" s="13"/>
      <c r="B22" s="13"/>
      <c r="C22" s="1"/>
      <c r="D22" s="15"/>
      <c r="E22" s="15"/>
      <c r="F22" s="15"/>
      <c r="G22" s="6">
        <f t="shared" si="0"/>
        <v>46944730.659999989</v>
      </c>
      <c r="H22" s="4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8">
        <f t="shared" si="1"/>
        <v>46938118.43</v>
      </c>
      <c r="AL22" s="8">
        <f t="shared" si="2"/>
        <v>6612.2299999892712</v>
      </c>
    </row>
    <row r="23" spans="1:38" ht="15">
      <c r="A23" s="13">
        <v>5</v>
      </c>
      <c r="B23" s="13" t="s">
        <v>224</v>
      </c>
      <c r="C23" s="1" t="s">
        <v>225</v>
      </c>
      <c r="D23" s="15">
        <v>240.05</v>
      </c>
      <c r="E23" s="15"/>
      <c r="F23" s="15"/>
      <c r="G23" s="6">
        <f t="shared" si="0"/>
        <v>46944730.659999989</v>
      </c>
      <c r="H23" s="4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8">
        <f t="shared" si="1"/>
        <v>46938118.43</v>
      </c>
      <c r="AL23" s="8">
        <f t="shared" si="2"/>
        <v>6612.2299999892712</v>
      </c>
    </row>
    <row r="24" spans="1:38" ht="15">
      <c r="A24" s="13"/>
      <c r="B24" s="13"/>
      <c r="C24" s="13" t="s">
        <v>144</v>
      </c>
      <c r="D24" s="15">
        <v>0.39</v>
      </c>
      <c r="E24" s="15">
        <f>SUM(D23:D24)</f>
        <v>240.44</v>
      </c>
      <c r="F24" s="15"/>
      <c r="G24" s="6">
        <f t="shared" si="0"/>
        <v>46944971.099999987</v>
      </c>
      <c r="H24" s="4"/>
      <c r="I24" s="16"/>
      <c r="J24" s="16"/>
      <c r="K24" s="16"/>
      <c r="L24" s="16"/>
      <c r="M24" s="16"/>
      <c r="N24" s="16"/>
      <c r="O24" s="56">
        <v>240.44</v>
      </c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8">
        <f t="shared" si="1"/>
        <v>46938358.869999997</v>
      </c>
      <c r="AL24" s="8">
        <f t="shared" si="2"/>
        <v>6612.2299999892712</v>
      </c>
    </row>
    <row r="25" spans="1:38" ht="15">
      <c r="A25" s="13"/>
      <c r="B25" s="13"/>
      <c r="C25" s="1"/>
      <c r="D25" s="15"/>
      <c r="E25" s="15"/>
      <c r="F25" s="15"/>
      <c r="G25" s="6">
        <f t="shared" si="0"/>
        <v>46944971.099999987</v>
      </c>
      <c r="H25" s="4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8">
        <f t="shared" si="1"/>
        <v>46938358.869999997</v>
      </c>
      <c r="AL25" s="8">
        <f t="shared" si="2"/>
        <v>6612.2299999892712</v>
      </c>
    </row>
    <row r="26" spans="1:38" ht="15">
      <c r="A26" s="13">
        <v>6</v>
      </c>
      <c r="B26" s="13" t="s">
        <v>226</v>
      </c>
      <c r="C26" s="13" t="s">
        <v>200</v>
      </c>
      <c r="D26" s="15">
        <v>14809.91</v>
      </c>
      <c r="E26" s="15">
        <f>SUM(D26)</f>
        <v>14809.91</v>
      </c>
      <c r="F26" s="15"/>
      <c r="G26" s="6">
        <f t="shared" si="0"/>
        <v>46959781.009999983</v>
      </c>
      <c r="H26" s="4"/>
      <c r="I26" s="16"/>
      <c r="J26" s="16"/>
      <c r="K26" s="16"/>
      <c r="L26" s="16"/>
      <c r="M26" s="16"/>
      <c r="N26" s="16"/>
      <c r="O26" s="56">
        <v>14809.91</v>
      </c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8">
        <f t="shared" si="1"/>
        <v>46953168.779999994</v>
      </c>
      <c r="AL26" s="8">
        <f t="shared" si="2"/>
        <v>6612.2299999892712</v>
      </c>
    </row>
    <row r="27" spans="1:38" ht="15">
      <c r="A27" s="13"/>
      <c r="B27" s="13"/>
      <c r="C27" s="1"/>
      <c r="D27" s="15"/>
      <c r="E27" s="15"/>
      <c r="F27" s="15"/>
      <c r="G27" s="6">
        <f t="shared" si="0"/>
        <v>46959781.009999983</v>
      </c>
      <c r="H27" s="4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8">
        <f t="shared" si="1"/>
        <v>46953168.779999994</v>
      </c>
      <c r="AL27" s="8">
        <f t="shared" si="2"/>
        <v>6612.2299999892712</v>
      </c>
    </row>
    <row r="28" spans="1:38" ht="15">
      <c r="A28" s="13">
        <v>7</v>
      </c>
      <c r="B28" s="13" t="s">
        <v>227</v>
      </c>
      <c r="C28" s="13" t="s">
        <v>200</v>
      </c>
      <c r="D28" s="15">
        <v>29003.63</v>
      </c>
      <c r="E28" s="15">
        <f>SUM(D28)</f>
        <v>29003.63</v>
      </c>
      <c r="F28" s="15"/>
      <c r="G28" s="6">
        <f t="shared" si="0"/>
        <v>46988784.639999986</v>
      </c>
      <c r="H28" s="4"/>
      <c r="I28" s="16"/>
      <c r="J28" s="16"/>
      <c r="K28" s="16"/>
      <c r="L28" s="16"/>
      <c r="M28" s="16"/>
      <c r="N28" s="16"/>
      <c r="O28" s="56">
        <v>29003.63</v>
      </c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H28" s="16"/>
      <c r="AI28" s="16"/>
      <c r="AJ28" s="16"/>
      <c r="AK28" s="8">
        <f t="shared" si="1"/>
        <v>46982172.409999996</v>
      </c>
      <c r="AL28" s="8">
        <f t="shared" si="2"/>
        <v>6612.2299999892712</v>
      </c>
    </row>
    <row r="29" spans="1:38" ht="15">
      <c r="A29" s="13"/>
      <c r="B29" s="13"/>
      <c r="C29" s="1"/>
      <c r="D29" s="15"/>
      <c r="E29" s="15"/>
      <c r="F29" s="15"/>
      <c r="G29" s="6">
        <f t="shared" si="0"/>
        <v>46988784.639999986</v>
      </c>
      <c r="H29" s="4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8">
        <f t="shared" si="1"/>
        <v>46982172.409999996</v>
      </c>
      <c r="AL29" s="8">
        <f t="shared" si="2"/>
        <v>6612.2299999892712</v>
      </c>
    </row>
    <row r="30" spans="1:38" ht="15">
      <c r="A30" s="13">
        <v>7</v>
      </c>
      <c r="B30" s="13" t="s">
        <v>228</v>
      </c>
      <c r="C30" s="13" t="s">
        <v>204</v>
      </c>
      <c r="D30" s="15">
        <v>84.62</v>
      </c>
      <c r="E30" s="15"/>
      <c r="F30" s="15"/>
      <c r="G30" s="6">
        <f t="shared" si="0"/>
        <v>46988784.639999986</v>
      </c>
      <c r="H30" s="4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8">
        <f t="shared" si="1"/>
        <v>46982172.409999996</v>
      </c>
      <c r="AL30" s="8">
        <f t="shared" si="2"/>
        <v>6612.2299999892712</v>
      </c>
    </row>
    <row r="31" spans="1:38" ht="15">
      <c r="A31" s="13"/>
      <c r="B31" s="13"/>
      <c r="C31" s="1" t="s">
        <v>200</v>
      </c>
      <c r="D31" s="15">
        <v>92373</v>
      </c>
      <c r="E31" s="15">
        <f>SUM(D30:D31)</f>
        <v>92457.62</v>
      </c>
      <c r="F31" s="15"/>
      <c r="G31" s="6">
        <f t="shared" si="0"/>
        <v>47081242.259999983</v>
      </c>
      <c r="H31" s="4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>
        <v>92457.62</v>
      </c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8">
        <f t="shared" si="1"/>
        <v>47074630.029999994</v>
      </c>
      <c r="AL31" s="8">
        <f t="shared" si="2"/>
        <v>6612.2299999892712</v>
      </c>
    </row>
    <row r="32" spans="1:38" ht="15">
      <c r="A32" s="13"/>
      <c r="B32" s="13"/>
      <c r="C32" s="1"/>
      <c r="D32" s="15"/>
      <c r="E32" s="15"/>
      <c r="F32" s="15"/>
      <c r="G32" s="6">
        <f t="shared" si="0"/>
        <v>47081242.259999983</v>
      </c>
      <c r="H32" s="4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8">
        <f t="shared" si="1"/>
        <v>47074630.029999994</v>
      </c>
      <c r="AL32" s="8">
        <f t="shared" si="2"/>
        <v>6612.2299999892712</v>
      </c>
    </row>
    <row r="33" spans="1:38" ht="15">
      <c r="A33" s="13">
        <v>8</v>
      </c>
      <c r="B33" s="13" t="s">
        <v>229</v>
      </c>
      <c r="C33" s="1" t="s">
        <v>200</v>
      </c>
      <c r="D33" s="15">
        <v>60455.74</v>
      </c>
      <c r="E33" s="15">
        <f>SUM(D33)</f>
        <v>60455.74</v>
      </c>
      <c r="F33" s="15"/>
      <c r="G33" s="6">
        <f t="shared" si="0"/>
        <v>47141697.999999985</v>
      </c>
      <c r="H33" s="4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>
        <v>60455.74</v>
      </c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8">
        <f t="shared" si="1"/>
        <v>47135085.769999996</v>
      </c>
      <c r="AL33" s="8">
        <f t="shared" si="2"/>
        <v>6612.2299999892712</v>
      </c>
    </row>
    <row r="34" spans="1:38" ht="15">
      <c r="A34" s="13"/>
      <c r="B34" s="13"/>
      <c r="C34" s="13"/>
      <c r="D34" s="15"/>
      <c r="E34" s="15"/>
      <c r="F34" s="15"/>
      <c r="G34" s="6">
        <f t="shared" si="0"/>
        <v>47141697.999999985</v>
      </c>
      <c r="H34" s="4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8">
        <f t="shared" si="1"/>
        <v>47135085.769999996</v>
      </c>
      <c r="AL34" s="8">
        <f t="shared" si="2"/>
        <v>6612.2299999892712</v>
      </c>
    </row>
    <row r="35" spans="1:38" ht="15">
      <c r="A35" s="13">
        <v>11</v>
      </c>
      <c r="B35" s="13" t="s">
        <v>230</v>
      </c>
      <c r="C35" s="1" t="s">
        <v>200</v>
      </c>
      <c r="D35" s="15">
        <v>117658.34</v>
      </c>
      <c r="E35" s="15">
        <f>SUM(D35)</f>
        <v>117658.34</v>
      </c>
      <c r="F35" s="15"/>
      <c r="G35" s="6">
        <f t="shared" si="0"/>
        <v>47259356.339999989</v>
      </c>
      <c r="H35" s="4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>
        <v>117658.34</v>
      </c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8">
        <f t="shared" si="1"/>
        <v>47252744.109999999</v>
      </c>
      <c r="AL35" s="8">
        <f t="shared" si="2"/>
        <v>6612.2299999892712</v>
      </c>
    </row>
    <row r="36" spans="1:38" ht="15">
      <c r="A36" s="13"/>
      <c r="B36" s="13"/>
      <c r="C36" s="1"/>
      <c r="D36" s="15"/>
      <c r="E36" s="15"/>
      <c r="F36" s="15"/>
      <c r="G36" s="6">
        <f t="shared" si="0"/>
        <v>47259356.339999989</v>
      </c>
      <c r="H36" s="4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8">
        <f t="shared" si="1"/>
        <v>47252744.109999999</v>
      </c>
      <c r="AL36" s="8">
        <f t="shared" si="2"/>
        <v>6612.2299999892712</v>
      </c>
    </row>
    <row r="37" spans="1:38" ht="15">
      <c r="A37" s="13">
        <v>8</v>
      </c>
      <c r="B37" s="13" t="s">
        <v>231</v>
      </c>
      <c r="C37" s="13" t="s">
        <v>204</v>
      </c>
      <c r="D37" s="15">
        <v>38.94</v>
      </c>
      <c r="E37" s="15">
        <f>SUM(D37)</f>
        <v>38.94</v>
      </c>
      <c r="F37" s="15"/>
      <c r="G37" s="6">
        <f t="shared" si="0"/>
        <v>47259395.279999986</v>
      </c>
      <c r="H37" s="4"/>
      <c r="I37" s="16"/>
      <c r="J37" s="16"/>
      <c r="K37" s="16"/>
      <c r="L37" s="16"/>
      <c r="M37" s="16"/>
      <c r="N37" s="16"/>
      <c r="O37" s="56">
        <v>38.94</v>
      </c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8">
        <f t="shared" si="1"/>
        <v>47252783.049999997</v>
      </c>
      <c r="AL37" s="8">
        <f t="shared" si="2"/>
        <v>6612.2299999892712</v>
      </c>
    </row>
    <row r="38" spans="1:38" ht="15">
      <c r="A38" s="13"/>
      <c r="B38" s="13"/>
      <c r="C38" s="13"/>
      <c r="D38" s="15"/>
      <c r="E38" s="15"/>
      <c r="F38" s="15"/>
      <c r="G38" s="6">
        <f t="shared" si="0"/>
        <v>47259395.279999986</v>
      </c>
      <c r="H38" s="4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8">
        <f t="shared" si="1"/>
        <v>47252783.049999997</v>
      </c>
      <c r="AL38" s="8">
        <f t="shared" si="2"/>
        <v>6612.2299999892712</v>
      </c>
    </row>
    <row r="39" spans="1:38" ht="15">
      <c r="A39" s="13">
        <v>8</v>
      </c>
      <c r="B39" s="13" t="s">
        <v>232</v>
      </c>
      <c r="C39" s="13" t="s">
        <v>200</v>
      </c>
      <c r="D39" s="15">
        <v>19337.59</v>
      </c>
      <c r="E39" s="15">
        <f>SUM(D39)</f>
        <v>19337.59</v>
      </c>
      <c r="F39" s="15"/>
      <c r="G39" s="6">
        <f t="shared" si="0"/>
        <v>47278732.86999999</v>
      </c>
      <c r="H39" s="4"/>
      <c r="I39" s="16"/>
      <c r="J39" s="16"/>
      <c r="K39" s="16"/>
      <c r="L39" s="16"/>
      <c r="M39" s="16"/>
      <c r="N39" s="16"/>
      <c r="O39" s="56">
        <v>19337.59</v>
      </c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8">
        <f t="shared" si="1"/>
        <v>47272120.640000001</v>
      </c>
      <c r="AL39" s="8">
        <f t="shared" si="2"/>
        <v>6612.2299999892712</v>
      </c>
    </row>
    <row r="40" spans="1:38" ht="15">
      <c r="A40" s="13"/>
      <c r="B40" s="13"/>
      <c r="C40" s="13"/>
      <c r="D40" s="15"/>
      <c r="E40" s="15"/>
      <c r="F40" s="15"/>
      <c r="G40" s="6">
        <f t="shared" si="0"/>
        <v>47278732.86999999</v>
      </c>
      <c r="H40" s="4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8">
        <f t="shared" si="1"/>
        <v>47272120.640000001</v>
      </c>
      <c r="AL40" s="8">
        <f t="shared" si="2"/>
        <v>6612.2299999892712</v>
      </c>
    </row>
    <row r="41" spans="1:38" ht="15">
      <c r="A41" s="13">
        <v>9</v>
      </c>
      <c r="B41" s="13" t="s">
        <v>233</v>
      </c>
      <c r="C41" s="13" t="s">
        <v>200</v>
      </c>
      <c r="D41" s="15">
        <v>9346.1200000000008</v>
      </c>
      <c r="E41" s="15">
        <f>SUM(D41)</f>
        <v>9346.1200000000008</v>
      </c>
      <c r="F41" s="15"/>
      <c r="G41" s="6">
        <f t="shared" si="0"/>
        <v>47288078.989999987</v>
      </c>
      <c r="H41" s="4"/>
      <c r="I41" s="16"/>
      <c r="J41" s="16"/>
      <c r="K41" s="16"/>
      <c r="L41" s="16"/>
      <c r="M41" s="16"/>
      <c r="N41" s="16"/>
      <c r="O41" s="56">
        <v>9346.1200000000008</v>
      </c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8">
        <f t="shared" si="1"/>
        <v>47281466.759999998</v>
      </c>
      <c r="AL41" s="8">
        <f t="shared" si="2"/>
        <v>6612.2299999892712</v>
      </c>
    </row>
    <row r="42" spans="1:38" ht="15">
      <c r="A42" s="13"/>
      <c r="B42" s="13"/>
      <c r="C42" s="13"/>
      <c r="D42" s="15"/>
      <c r="E42" s="15"/>
      <c r="F42" s="15"/>
      <c r="G42" s="6">
        <f t="shared" si="0"/>
        <v>47288078.989999987</v>
      </c>
      <c r="H42" s="4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8">
        <f t="shared" si="1"/>
        <v>47281466.759999998</v>
      </c>
      <c r="AL42" s="8">
        <f t="shared" si="2"/>
        <v>6612.2299999892712</v>
      </c>
    </row>
    <row r="43" spans="1:38" ht="15">
      <c r="A43" s="13">
        <v>10</v>
      </c>
      <c r="B43" s="13" t="s">
        <v>234</v>
      </c>
      <c r="C43" s="1" t="s">
        <v>200</v>
      </c>
      <c r="D43" s="15">
        <v>10347.44</v>
      </c>
      <c r="E43" s="15">
        <f>SUM(D43)</f>
        <v>10347.44</v>
      </c>
      <c r="F43" s="15"/>
      <c r="G43" s="6">
        <f t="shared" si="0"/>
        <v>47298426.429999985</v>
      </c>
      <c r="H43" s="4"/>
      <c r="I43" s="16"/>
      <c r="J43" s="16"/>
      <c r="K43" s="16"/>
      <c r="L43" s="16"/>
      <c r="M43" s="16"/>
      <c r="N43" s="16"/>
      <c r="O43" s="56">
        <v>10347.44</v>
      </c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8">
        <f t="shared" si="1"/>
        <v>47291814.199999996</v>
      </c>
      <c r="AL43" s="8">
        <f t="shared" si="2"/>
        <v>6612.2299999892712</v>
      </c>
    </row>
    <row r="44" spans="1:38" ht="15">
      <c r="A44" s="13"/>
      <c r="B44" s="13"/>
      <c r="C44" s="13"/>
      <c r="D44" s="15"/>
      <c r="E44" s="15"/>
      <c r="F44" s="15"/>
      <c r="G44" s="6">
        <f t="shared" si="0"/>
        <v>47298426.429999985</v>
      </c>
      <c r="H44" s="4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8">
        <f t="shared" si="1"/>
        <v>47291814.199999996</v>
      </c>
      <c r="AL44" s="8">
        <f t="shared" si="2"/>
        <v>6612.2299999892712</v>
      </c>
    </row>
    <row r="45" spans="1:38" ht="15">
      <c r="A45" s="13">
        <v>11</v>
      </c>
      <c r="B45" s="13" t="s">
        <v>235</v>
      </c>
      <c r="C45" s="13" t="s">
        <v>200</v>
      </c>
      <c r="D45" s="15">
        <v>21188.71</v>
      </c>
      <c r="E45" s="15">
        <f>SUM(D45)</f>
        <v>21188.71</v>
      </c>
      <c r="F45" s="15"/>
      <c r="G45" s="6">
        <f t="shared" si="0"/>
        <v>47319615.139999986</v>
      </c>
      <c r="H45" s="4"/>
      <c r="I45" s="16"/>
      <c r="J45" s="16"/>
      <c r="K45" s="16"/>
      <c r="L45" s="16"/>
      <c r="M45" s="16"/>
      <c r="N45" s="16"/>
      <c r="O45" s="56">
        <v>21188.71</v>
      </c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8">
        <f t="shared" si="1"/>
        <v>47313002.909999996</v>
      </c>
      <c r="AL45" s="8">
        <f t="shared" si="2"/>
        <v>6612.2299999892712</v>
      </c>
    </row>
    <row r="46" spans="1:38" ht="15">
      <c r="A46" s="13"/>
      <c r="B46" s="13"/>
      <c r="C46" s="13"/>
      <c r="D46" s="15"/>
      <c r="E46" s="15"/>
      <c r="F46" s="15"/>
      <c r="G46" s="6">
        <f t="shared" si="0"/>
        <v>47319615.139999986</v>
      </c>
      <c r="H46" s="4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8">
        <f t="shared" si="1"/>
        <v>47313002.909999996</v>
      </c>
      <c r="AL46" s="8">
        <f t="shared" si="2"/>
        <v>6612.2299999892712</v>
      </c>
    </row>
    <row r="47" spans="1:38" ht="15">
      <c r="A47" s="13">
        <v>12</v>
      </c>
      <c r="B47" s="13" t="s">
        <v>236</v>
      </c>
      <c r="C47" s="13" t="s">
        <v>200</v>
      </c>
      <c r="D47" s="15">
        <v>3923.2</v>
      </c>
      <c r="E47" s="15">
        <f>SUM(D47)</f>
        <v>3923.2</v>
      </c>
      <c r="F47" s="15"/>
      <c r="G47" s="6">
        <f t="shared" si="0"/>
        <v>47323538.339999989</v>
      </c>
      <c r="H47" s="4"/>
      <c r="I47" s="16"/>
      <c r="J47" s="16"/>
      <c r="K47" s="16"/>
      <c r="L47" s="16"/>
      <c r="M47" s="16"/>
      <c r="N47" s="16"/>
      <c r="O47" s="56">
        <v>3923.2</v>
      </c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8">
        <f t="shared" si="1"/>
        <v>47316926.109999999</v>
      </c>
      <c r="AL47" s="8">
        <f t="shared" si="2"/>
        <v>6612.2299999892712</v>
      </c>
    </row>
    <row r="48" spans="1:38" ht="15">
      <c r="A48" s="13"/>
      <c r="B48" s="13"/>
      <c r="C48" s="13"/>
      <c r="D48" s="15"/>
      <c r="E48" s="15"/>
      <c r="F48" s="15"/>
      <c r="G48" s="6">
        <f t="shared" si="0"/>
        <v>47323538.339999989</v>
      </c>
      <c r="H48" s="4"/>
      <c r="I48" s="1"/>
      <c r="J48" s="1"/>
      <c r="K48" s="1"/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>
        <f t="shared" si="1"/>
        <v>47316926.109999999</v>
      </c>
      <c r="AL48" s="8">
        <f t="shared" si="2"/>
        <v>6612.2299999892712</v>
      </c>
    </row>
    <row r="49" spans="1:38" ht="15">
      <c r="A49" s="13">
        <v>14</v>
      </c>
      <c r="B49" s="13" t="s">
        <v>237</v>
      </c>
      <c r="C49" s="1" t="s">
        <v>200</v>
      </c>
      <c r="D49" s="15">
        <v>15161.96</v>
      </c>
      <c r="E49" s="15">
        <f>SUM(D49)</f>
        <v>15161.96</v>
      </c>
      <c r="F49" s="15"/>
      <c r="G49" s="6">
        <f t="shared" si="0"/>
        <v>47338700.29999999</v>
      </c>
      <c r="H49" s="4"/>
      <c r="I49" s="1"/>
      <c r="J49" s="1"/>
      <c r="K49" s="1"/>
      <c r="L49" s="4"/>
      <c r="M49" s="1"/>
      <c r="N49" s="1"/>
      <c r="O49" s="57">
        <v>15161.96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>
        <f t="shared" si="1"/>
        <v>47332088.07</v>
      </c>
      <c r="AL49" s="8">
        <f t="shared" si="2"/>
        <v>6612.2299999892712</v>
      </c>
    </row>
    <row r="50" spans="1:38" ht="15">
      <c r="A50" s="13"/>
      <c r="B50" s="13"/>
      <c r="C50" s="13"/>
      <c r="D50" s="15"/>
      <c r="E50" s="15"/>
      <c r="F50" s="15"/>
      <c r="G50" s="6">
        <f t="shared" si="0"/>
        <v>47338700.29999999</v>
      </c>
      <c r="H50" s="4"/>
      <c r="I50" s="1"/>
      <c r="J50" s="1"/>
      <c r="K50" s="1"/>
      <c r="L50" s="4"/>
      <c r="M50" s="1"/>
      <c r="N50" s="1"/>
      <c r="O50" s="1"/>
      <c r="P50" s="1"/>
      <c r="Q50" s="1"/>
      <c r="R50" s="1"/>
      <c r="S50" s="4"/>
      <c r="T50" s="1"/>
      <c r="U50" s="1"/>
      <c r="V50" s="1"/>
      <c r="W50" s="1"/>
      <c r="X50" s="1"/>
      <c r="Y50" s="16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>
        <f t="shared" si="1"/>
        <v>47332088.07</v>
      </c>
      <c r="AL50" s="8">
        <f t="shared" si="2"/>
        <v>6612.2299999892712</v>
      </c>
    </row>
    <row r="51" spans="1:38" ht="15">
      <c r="A51" s="13"/>
      <c r="B51" s="13"/>
      <c r="C51" s="13"/>
      <c r="D51" s="15"/>
      <c r="E51" s="15"/>
      <c r="F51" s="15"/>
      <c r="G51" s="6">
        <f t="shared" si="0"/>
        <v>47338700.29999999</v>
      </c>
      <c r="H51" s="4"/>
      <c r="I51" s="1"/>
      <c r="J51" s="1"/>
      <c r="K51" s="1"/>
      <c r="L51" s="4"/>
      <c r="M51" s="1"/>
      <c r="N51" s="1"/>
      <c r="O51" s="1"/>
      <c r="P51" s="1"/>
      <c r="Q51" s="1"/>
      <c r="R51" s="1"/>
      <c r="S51" s="4"/>
      <c r="T51" s="1"/>
      <c r="U51" s="1"/>
      <c r="V51" s="1"/>
      <c r="W51" s="1"/>
      <c r="X51" s="1"/>
      <c r="Y51" s="16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8">
        <f t="shared" si="1"/>
        <v>47332088.07</v>
      </c>
      <c r="AL51" s="8">
        <f t="shared" si="2"/>
        <v>6612.2299999892712</v>
      </c>
    </row>
    <row r="52" spans="1:38" ht="15">
      <c r="A52" s="13"/>
      <c r="B52" s="13"/>
      <c r="C52" s="13"/>
      <c r="D52" s="15"/>
      <c r="E52" s="15"/>
      <c r="F52" s="15"/>
      <c r="G52" s="6">
        <f t="shared" si="0"/>
        <v>47338700.29999999</v>
      </c>
      <c r="H52" s="4">
        <f t="shared" ref="H52:AJ52" si="3">SUM(H4:H51)</f>
        <v>156357.18</v>
      </c>
      <c r="I52" s="4">
        <f t="shared" si="3"/>
        <v>688994.93</v>
      </c>
      <c r="J52" s="4">
        <f t="shared" si="3"/>
        <v>0</v>
      </c>
      <c r="K52" s="4">
        <f t="shared" si="3"/>
        <v>175505.08</v>
      </c>
      <c r="L52" s="4">
        <f t="shared" si="3"/>
        <v>75450.05</v>
      </c>
      <c r="M52" s="4">
        <f t="shared" si="3"/>
        <v>381296.47</v>
      </c>
      <c r="N52" s="4">
        <f t="shared" si="3"/>
        <v>1218518.23</v>
      </c>
      <c r="O52" s="4">
        <f t="shared" si="3"/>
        <v>-149559.78999999998</v>
      </c>
      <c r="P52" s="4">
        <f t="shared" si="3"/>
        <v>772428.97</v>
      </c>
      <c r="Q52" s="4">
        <f t="shared" si="3"/>
        <v>940279.34</v>
      </c>
      <c r="R52" s="4">
        <f t="shared" si="3"/>
        <v>569109.53</v>
      </c>
      <c r="S52" s="4">
        <f t="shared" si="3"/>
        <v>894767.96</v>
      </c>
      <c r="T52" s="4">
        <f t="shared" si="3"/>
        <v>13396.99</v>
      </c>
      <c r="U52" s="4">
        <f t="shared" si="3"/>
        <v>5503037.6100000003</v>
      </c>
      <c r="V52" s="4">
        <f t="shared" si="3"/>
        <v>206824.18000000002</v>
      </c>
      <c r="W52" s="4">
        <f t="shared" si="3"/>
        <v>303596.45</v>
      </c>
      <c r="X52" s="4">
        <f t="shared" si="3"/>
        <v>2252177.29</v>
      </c>
      <c r="Y52" s="4">
        <f t="shared" si="3"/>
        <v>1563455.3200000003</v>
      </c>
      <c r="Z52" s="4">
        <f t="shared" si="3"/>
        <v>812616.52</v>
      </c>
      <c r="AA52" s="4">
        <f t="shared" si="3"/>
        <v>256790.7</v>
      </c>
      <c r="AB52" s="4">
        <f t="shared" si="3"/>
        <v>6593179.2000000002</v>
      </c>
      <c r="AC52" s="4">
        <f t="shared" si="3"/>
        <v>-6905.28</v>
      </c>
      <c r="AD52" s="4">
        <f>SUM(AD4:AD51)</f>
        <v>267186.77</v>
      </c>
      <c r="AE52" s="4">
        <f t="shared" si="3"/>
        <v>103066.07</v>
      </c>
      <c r="AF52" s="4">
        <f t="shared" si="3"/>
        <v>1046680.78</v>
      </c>
      <c r="AG52" s="4">
        <f t="shared" si="3"/>
        <v>1581703.95</v>
      </c>
      <c r="AH52" s="4">
        <f t="shared" si="3"/>
        <v>324583.24</v>
      </c>
      <c r="AI52" s="4">
        <f t="shared" si="3"/>
        <v>517714.38</v>
      </c>
      <c r="AJ52" s="4">
        <f t="shared" si="3"/>
        <v>20269835.949999999</v>
      </c>
      <c r="AK52" s="4">
        <f>SUM(H52:AJ52)</f>
        <v>47332088.069999993</v>
      </c>
      <c r="AL52" s="8">
        <f t="shared" si="2"/>
        <v>6612.2299999967217</v>
      </c>
    </row>
    <row r="53" spans="1:38" ht="15">
      <c r="A53" s="13"/>
      <c r="B53" s="13"/>
      <c r="C53" s="20" t="s">
        <v>38</v>
      </c>
      <c r="D53" s="4">
        <f>SUM(D5:D52)</f>
        <v>468351.99000000011</v>
      </c>
      <c r="E53" s="6">
        <f>SUM(E5:E52)</f>
        <v>468351.99000000011</v>
      </c>
      <c r="F53" s="6">
        <f>SUM(F5:F52)</f>
        <v>0</v>
      </c>
      <c r="G53" s="6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8"/>
      <c r="AL53" s="61">
        <v>-5622.53</v>
      </c>
    </row>
    <row r="54" spans="1:38" ht="15">
      <c r="A54" s="13"/>
      <c r="B54" s="13"/>
      <c r="C54" s="19" t="s">
        <v>33</v>
      </c>
      <c r="D54" s="4">
        <f>+E53-D55</f>
        <v>468351.99000000011</v>
      </c>
      <c r="AL54" s="61">
        <v>-295.16000000000003</v>
      </c>
    </row>
    <row r="55" spans="1:38" ht="15">
      <c r="A55" s="13"/>
      <c r="B55" s="13"/>
      <c r="C55" s="20" t="s">
        <v>34</v>
      </c>
      <c r="D55" s="15">
        <f>E50</f>
        <v>0</v>
      </c>
      <c r="AK55" s="18"/>
      <c r="AL55" s="8"/>
    </row>
    <row r="56" spans="1:38" ht="15">
      <c r="AL56" s="8"/>
    </row>
    <row r="57" spans="1:38" ht="15">
      <c r="AK57" s="40" t="s">
        <v>164</v>
      </c>
      <c r="AL57" s="49">
        <v>-1250</v>
      </c>
    </row>
    <row r="58" spans="1:38" ht="15">
      <c r="AK58" s="40" t="s">
        <v>136</v>
      </c>
      <c r="AL58" s="50">
        <v>-100</v>
      </c>
    </row>
    <row r="59" spans="1:38" ht="15">
      <c r="AK59" s="43" t="s">
        <v>41</v>
      </c>
      <c r="AL59" s="51"/>
    </row>
    <row r="60" spans="1:38" ht="15">
      <c r="AK60" s="52" t="s">
        <v>169</v>
      </c>
      <c r="AL60" s="50">
        <v>31.98</v>
      </c>
    </row>
    <row r="61" spans="1:38" ht="15">
      <c r="AK61" s="43" t="s">
        <v>168</v>
      </c>
      <c r="AL61" s="50">
        <v>624</v>
      </c>
    </row>
    <row r="62" spans="1:38" ht="30">
      <c r="AK62" s="43" t="s">
        <v>345</v>
      </c>
      <c r="AL62" s="50">
        <v>0.09</v>
      </c>
    </row>
    <row r="63" spans="1:38" ht="15">
      <c r="AK63" s="40" t="s">
        <v>346</v>
      </c>
      <c r="AL63" s="50">
        <v>-0.2</v>
      </c>
    </row>
    <row r="64" spans="1:38" ht="15">
      <c r="AL64" s="8"/>
    </row>
    <row r="65" spans="38:38" ht="15">
      <c r="AL65" s="21">
        <f>SUM(AL52:AL64)</f>
        <v>0.40999999672193549</v>
      </c>
    </row>
    <row r="66" spans="38:38" ht="15">
      <c r="AL66" s="8"/>
    </row>
    <row r="67" spans="38:38" ht="15">
      <c r="AL67" s="21"/>
    </row>
    <row r="68" spans="38:38" ht="15">
      <c r="AL68" s="21"/>
    </row>
    <row r="69" spans="38:38" ht="15">
      <c r="AL69" s="21"/>
    </row>
  </sheetData>
  <pageMargins left="0.75" right="0.75" top="1" bottom="1" header="0.5" footer="0.5"/>
  <pageSetup scale="63" orientation="portrait" r:id="rId1"/>
  <headerFooter alignWithMargins="0"/>
  <colBreaks count="2" manualBreakCount="2">
    <brk id="7" max="53" man="1"/>
    <brk id="16" max="5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71"/>
  <sheetViews>
    <sheetView view="pageBreakPreview" zoomScale="80" zoomScaleNormal="90" zoomScaleSheetLayoutView="80" workbookViewId="0">
      <pane xSplit="2" ySplit="4" topLeftCell="U32" activePane="bottomRight" state="frozen"/>
      <selection activeCell="E39" sqref="E39"/>
      <selection pane="topRight" activeCell="E39" sqref="E39"/>
      <selection pane="bottomLeft" activeCell="E39" sqref="E39"/>
      <selection pane="bottomRight" activeCell="AK53" sqref="AK53:AL65"/>
    </sheetView>
  </sheetViews>
  <sheetFormatPr defaultColWidth="0" defaultRowHeight="15"/>
  <cols>
    <col min="1" max="1" width="4.27734375" customWidth="1"/>
    <col min="2" max="2" width="28.83203125" bestFit="1" customWidth="1"/>
    <col min="3" max="3" width="51.71875" customWidth="1"/>
    <col min="4" max="4" width="12.71875" bestFit="1" customWidth="1"/>
    <col min="5" max="5" width="13.5546875" bestFit="1" customWidth="1"/>
    <col min="6" max="6" width="10.1640625" bestFit="1" customWidth="1"/>
    <col min="7" max="7" width="16.71875" bestFit="1" customWidth="1"/>
    <col min="8" max="8" width="16.27734375" bestFit="1" customWidth="1"/>
    <col min="9" max="9" width="15.44140625" bestFit="1" customWidth="1"/>
    <col min="10" max="10" width="7.71875" customWidth="1"/>
    <col min="11" max="11" width="13.5546875" bestFit="1" customWidth="1"/>
    <col min="12" max="12" width="13.44140625" customWidth="1"/>
    <col min="13" max="13" width="16.27734375" customWidth="1"/>
    <col min="14" max="14" width="16.27734375" bestFit="1" customWidth="1"/>
    <col min="15" max="18" width="14.27734375" bestFit="1" customWidth="1"/>
    <col min="19" max="19" width="14.5546875" style="16" customWidth="1"/>
    <col min="20" max="20" width="12.71875" bestFit="1" customWidth="1"/>
    <col min="21" max="21" width="16.27734375" bestFit="1" customWidth="1"/>
    <col min="22" max="23" width="14.27734375" bestFit="1" customWidth="1"/>
    <col min="24" max="24" width="16.27734375" bestFit="1" customWidth="1"/>
    <col min="25" max="27" width="14.27734375" bestFit="1" customWidth="1"/>
    <col min="28" max="28" width="16.27734375" customWidth="1"/>
    <col min="29" max="29" width="12.71875" bestFit="1" customWidth="1"/>
    <col min="30" max="30" width="14.27734375" bestFit="1" customWidth="1"/>
    <col min="31" max="31" width="18.27734375" bestFit="1" customWidth="1"/>
    <col min="32" max="32" width="17" bestFit="1" customWidth="1"/>
    <col min="33" max="34" width="18.27734375" bestFit="1" customWidth="1"/>
    <col min="35" max="35" width="14.27734375" bestFit="1" customWidth="1"/>
    <col min="36" max="36" width="18" bestFit="1" customWidth="1"/>
    <col min="37" max="37" width="18.5546875" bestFit="1" customWidth="1"/>
    <col min="38" max="38" width="14.1640625" customWidth="1"/>
    <col min="39" max="40" width="0" hidden="1" customWidth="1"/>
    <col min="41" max="16384" width="9.1640625" hidden="1"/>
  </cols>
  <sheetData>
    <row r="1" spans="1:38" ht="15.9">
      <c r="A1" s="1"/>
      <c r="B1" s="2" t="s">
        <v>172</v>
      </c>
      <c r="C1" s="3" t="s">
        <v>0</v>
      </c>
      <c r="D1" s="4" t="s">
        <v>1</v>
      </c>
      <c r="E1" s="5">
        <f>'CB FY23-03'!E1+1</f>
        <v>4</v>
      </c>
      <c r="F1" s="6"/>
      <c r="G1" s="6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>
      <c r="A2" s="1"/>
      <c r="B2" s="7" t="s">
        <v>35</v>
      </c>
      <c r="C2" s="1"/>
      <c r="D2" s="4"/>
      <c r="E2" s="6"/>
      <c r="F2" s="6"/>
      <c r="G2" s="6"/>
      <c r="H2" s="4"/>
      <c r="I2" s="8"/>
      <c r="J2" s="8"/>
      <c r="K2" s="8"/>
      <c r="L2" s="8"/>
      <c r="M2" s="8"/>
      <c r="N2" s="8"/>
      <c r="O2" s="8"/>
      <c r="P2" s="8"/>
      <c r="Q2" s="8"/>
      <c r="R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60">
      <c r="A3" s="1" t="s">
        <v>2</v>
      </c>
      <c r="B3" s="1" t="s">
        <v>3</v>
      </c>
      <c r="C3" s="1" t="s">
        <v>4</v>
      </c>
      <c r="D3" s="4"/>
      <c r="E3" s="6" t="s">
        <v>5</v>
      </c>
      <c r="F3" s="6" t="s">
        <v>6</v>
      </c>
      <c r="G3" s="6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60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138</v>
      </c>
      <c r="Z3" s="9" t="s">
        <v>161</v>
      </c>
      <c r="AA3" s="9" t="s">
        <v>40</v>
      </c>
      <c r="AB3" s="10" t="s">
        <v>25</v>
      </c>
      <c r="AC3" s="10" t="s">
        <v>26</v>
      </c>
      <c r="AD3" s="10" t="s">
        <v>36</v>
      </c>
      <c r="AE3" s="10" t="s">
        <v>27</v>
      </c>
      <c r="AF3" s="10" t="s">
        <v>28</v>
      </c>
      <c r="AG3" s="10" t="s">
        <v>29</v>
      </c>
      <c r="AH3" s="10" t="s">
        <v>30</v>
      </c>
      <c r="AI3" s="10" t="s">
        <v>37</v>
      </c>
      <c r="AJ3" s="10" t="s">
        <v>42</v>
      </c>
      <c r="AK3" s="11" t="s">
        <v>31</v>
      </c>
      <c r="AL3" s="11" t="s">
        <v>32</v>
      </c>
    </row>
    <row r="4" spans="1:38">
      <c r="A4" s="1"/>
      <c r="B4" s="1"/>
      <c r="C4" s="12"/>
      <c r="D4" s="4"/>
      <c r="E4" s="6"/>
      <c r="F4" s="6"/>
      <c r="G4" s="6">
        <f>'CB FY23-03'!G52</f>
        <v>47338700.29999999</v>
      </c>
      <c r="H4" s="6">
        <f>'CB FY23-03'!H52</f>
        <v>156357.18</v>
      </c>
      <c r="I4" s="6">
        <f>'CB FY23-03'!I52</f>
        <v>688994.93</v>
      </c>
      <c r="J4" s="6">
        <f>'CB FY23-03'!J52</f>
        <v>0</v>
      </c>
      <c r="K4" s="6">
        <f>'CB FY23-03'!K52</f>
        <v>175505.08</v>
      </c>
      <c r="L4" s="6">
        <f>'CB FY23-03'!L52</f>
        <v>75450.05</v>
      </c>
      <c r="M4" s="6">
        <f>'CB FY23-03'!M52</f>
        <v>381296.47</v>
      </c>
      <c r="N4" s="6">
        <f>'CB FY23-03'!N52</f>
        <v>1218518.23</v>
      </c>
      <c r="O4" s="6">
        <f>'CB FY23-03'!O52</f>
        <v>-149559.78999999998</v>
      </c>
      <c r="P4" s="6">
        <f>'CB FY23-03'!P52</f>
        <v>772428.97</v>
      </c>
      <c r="Q4" s="6">
        <f>'CB FY23-03'!Q52</f>
        <v>940279.34</v>
      </c>
      <c r="R4" s="6">
        <f>'CB FY23-03'!R52</f>
        <v>569109.53</v>
      </c>
      <c r="S4" s="16">
        <f>'CB FY23-03'!S52</f>
        <v>894767.96</v>
      </c>
      <c r="T4" s="6">
        <f>'CB FY23-03'!T52</f>
        <v>13396.99</v>
      </c>
      <c r="U4" s="6">
        <f>'CB FY23-03'!U52</f>
        <v>5503037.6100000003</v>
      </c>
      <c r="V4" s="6">
        <f>'CB FY23-03'!V52</f>
        <v>206824.18000000002</v>
      </c>
      <c r="W4" s="6">
        <f>'CB FY23-03'!W52</f>
        <v>303596.45</v>
      </c>
      <c r="X4" s="6">
        <f>'CB FY23-03'!X52</f>
        <v>2252177.29</v>
      </c>
      <c r="Y4" s="6">
        <f>'CB FY23-03'!Y52</f>
        <v>1563455.3200000003</v>
      </c>
      <c r="Z4" s="6">
        <f>'CB FY23-03'!Z52</f>
        <v>812616.52</v>
      </c>
      <c r="AA4" s="6">
        <f>'CB FY23-03'!AA52</f>
        <v>256790.7</v>
      </c>
      <c r="AB4" s="6">
        <f>'CB FY23-03'!AB52</f>
        <v>6593179.2000000002</v>
      </c>
      <c r="AC4" s="6">
        <f>'CB FY23-03'!AC52</f>
        <v>-6905.28</v>
      </c>
      <c r="AD4" s="6">
        <f>'CB FY23-03'!AD52</f>
        <v>267186.77</v>
      </c>
      <c r="AE4" s="6">
        <f>'CB FY23-03'!AE52</f>
        <v>103066.07</v>
      </c>
      <c r="AF4" s="6">
        <f>'CB FY23-03'!AF52</f>
        <v>1046680.78</v>
      </c>
      <c r="AG4" s="6">
        <f>'CB FY23-03'!AG52</f>
        <v>1581703.95</v>
      </c>
      <c r="AH4" s="6">
        <f>'CB FY23-03'!AH52</f>
        <v>324583.24</v>
      </c>
      <c r="AI4" s="6">
        <f>'CB FY23-03'!$AI$52</f>
        <v>517714.38</v>
      </c>
      <c r="AJ4" s="6">
        <f>'CB FY23-03'!$AJ$52</f>
        <v>20269835.949999999</v>
      </c>
      <c r="AK4" s="6">
        <f>'CB FY23-03'!AK52</f>
        <v>47332088.069999993</v>
      </c>
      <c r="AL4" s="6">
        <f>'CB FY23-03'!AL52</f>
        <v>6612.2299999967217</v>
      </c>
    </row>
    <row r="5" spans="1:38">
      <c r="A5" s="1">
        <v>14</v>
      </c>
      <c r="B5" s="13" t="s">
        <v>238</v>
      </c>
      <c r="C5" s="1" t="s">
        <v>49</v>
      </c>
      <c r="D5" s="15">
        <v>1500</v>
      </c>
      <c r="E5" s="15"/>
      <c r="F5" s="15"/>
      <c r="G5" s="6">
        <f t="shared" ref="G5:G52" si="0">G4+E5-F5</f>
        <v>47338700.29999999</v>
      </c>
      <c r="H5" s="4"/>
      <c r="I5" s="16"/>
      <c r="J5" s="16"/>
      <c r="K5" s="16"/>
      <c r="L5" s="16"/>
      <c r="M5" s="16"/>
      <c r="N5" s="16"/>
      <c r="O5" s="16"/>
      <c r="P5" s="16"/>
      <c r="Q5" s="16"/>
      <c r="R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8">
        <f>AK4+SUM(H5:AJ5)</f>
        <v>47332088.069999993</v>
      </c>
      <c r="AL5" s="8">
        <f>G5-AK5</f>
        <v>6612.2299999967217</v>
      </c>
    </row>
    <row r="6" spans="1:38">
      <c r="A6" s="1"/>
      <c r="B6" s="13" t="s">
        <v>239</v>
      </c>
      <c r="C6" s="1" t="s">
        <v>114</v>
      </c>
      <c r="D6" s="15">
        <v>1000</v>
      </c>
      <c r="E6" s="15"/>
      <c r="F6" s="15"/>
      <c r="G6" s="6">
        <f t="shared" si="0"/>
        <v>47338700.29999999</v>
      </c>
      <c r="H6" s="4"/>
      <c r="I6" s="16"/>
      <c r="J6" s="16"/>
      <c r="K6" s="16"/>
      <c r="L6" s="16"/>
      <c r="M6" s="16"/>
      <c r="N6" s="16"/>
      <c r="O6" s="16"/>
      <c r="P6" s="16"/>
      <c r="Q6" s="16"/>
      <c r="R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8">
        <f t="shared" ref="AK6:AK51" si="1">AK5+SUM(H6:AJ6)</f>
        <v>47332088.069999993</v>
      </c>
      <c r="AL6" s="8">
        <f t="shared" ref="AL6:AL52" si="2">G6-AK6</f>
        <v>6612.2299999967217</v>
      </c>
    </row>
    <row r="7" spans="1:38">
      <c r="A7" s="1"/>
      <c r="B7" s="13" t="s">
        <v>240</v>
      </c>
      <c r="C7" s="1" t="s">
        <v>108</v>
      </c>
      <c r="D7" s="15">
        <v>500</v>
      </c>
      <c r="E7" s="15"/>
      <c r="F7" s="15"/>
      <c r="G7" s="6">
        <f t="shared" si="0"/>
        <v>47338700.29999999</v>
      </c>
      <c r="H7" s="4"/>
      <c r="I7" s="16"/>
      <c r="J7" s="16"/>
      <c r="K7" s="16"/>
      <c r="L7" s="16"/>
      <c r="M7" s="16"/>
      <c r="N7" s="16"/>
      <c r="O7" s="16"/>
      <c r="P7" s="16"/>
      <c r="Q7" s="16"/>
      <c r="R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8">
        <f t="shared" si="1"/>
        <v>47332088.069999993</v>
      </c>
      <c r="AL7" s="8">
        <f t="shared" si="2"/>
        <v>6612.2299999967217</v>
      </c>
    </row>
    <row r="8" spans="1:38">
      <c r="A8" s="1"/>
      <c r="B8" s="13"/>
      <c r="C8" s="13" t="s">
        <v>49</v>
      </c>
      <c r="D8" s="15">
        <v>2400</v>
      </c>
      <c r="E8" s="15"/>
      <c r="F8" s="15"/>
      <c r="G8" s="6">
        <f t="shared" si="0"/>
        <v>47338700.29999999</v>
      </c>
      <c r="H8" s="4"/>
      <c r="I8" s="16"/>
      <c r="J8" s="16"/>
      <c r="K8" s="16"/>
      <c r="L8" s="16"/>
      <c r="M8" s="16"/>
      <c r="N8" s="16"/>
      <c r="O8" s="16"/>
      <c r="P8" s="16"/>
      <c r="Q8" s="16"/>
      <c r="R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8">
        <f t="shared" si="1"/>
        <v>47332088.069999993</v>
      </c>
      <c r="AL8" s="8">
        <f t="shared" si="2"/>
        <v>6612.2299999967217</v>
      </c>
    </row>
    <row r="9" spans="1:38">
      <c r="A9" s="1"/>
      <c r="B9" s="13"/>
      <c r="C9" s="13" t="s">
        <v>109</v>
      </c>
      <c r="D9" s="15">
        <v>450</v>
      </c>
      <c r="E9" s="15"/>
      <c r="F9" s="15"/>
      <c r="G9" s="6">
        <f t="shared" si="0"/>
        <v>47338700.29999999</v>
      </c>
      <c r="H9" s="4"/>
      <c r="I9" s="16"/>
      <c r="J9" s="16"/>
      <c r="K9" s="16"/>
      <c r="L9" s="16"/>
      <c r="M9" s="16"/>
      <c r="N9" s="16"/>
      <c r="O9" s="16"/>
      <c r="P9" s="16"/>
      <c r="Q9" s="16"/>
      <c r="R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8">
        <f t="shared" si="1"/>
        <v>47332088.069999993</v>
      </c>
      <c r="AL9" s="8">
        <f t="shared" si="2"/>
        <v>6612.2299999967217</v>
      </c>
    </row>
    <row r="10" spans="1:38">
      <c r="A10" s="1"/>
      <c r="B10" s="13" t="s">
        <v>241</v>
      </c>
      <c r="C10" s="13" t="s">
        <v>112</v>
      </c>
      <c r="D10" s="15">
        <v>275</v>
      </c>
      <c r="E10" s="15"/>
      <c r="F10" s="15"/>
      <c r="G10" s="6">
        <f t="shared" si="0"/>
        <v>47338700.29999999</v>
      </c>
      <c r="H10" s="4"/>
      <c r="I10" s="16"/>
      <c r="J10" s="16"/>
      <c r="K10" s="16"/>
      <c r="L10" s="16"/>
      <c r="M10" s="16"/>
      <c r="N10" s="16"/>
      <c r="O10" s="16"/>
      <c r="P10" s="16"/>
      <c r="Q10" s="16"/>
      <c r="R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8">
        <f t="shared" si="1"/>
        <v>47332088.069999993</v>
      </c>
      <c r="AL10" s="8">
        <f t="shared" si="2"/>
        <v>6612.2299999967217</v>
      </c>
    </row>
    <row r="11" spans="1:38">
      <c r="A11" s="1"/>
      <c r="B11" s="13"/>
      <c r="C11" s="13" t="s">
        <v>242</v>
      </c>
      <c r="D11" s="15">
        <v>400</v>
      </c>
      <c r="E11" s="15"/>
      <c r="F11" s="15"/>
      <c r="G11" s="6">
        <f t="shared" si="0"/>
        <v>47338700.29999999</v>
      </c>
      <c r="H11" s="4"/>
      <c r="I11" s="16"/>
      <c r="J11" s="16"/>
      <c r="K11" s="16"/>
      <c r="L11" s="16"/>
      <c r="M11" s="16"/>
      <c r="N11" s="16"/>
      <c r="O11" s="16"/>
      <c r="P11" s="16"/>
      <c r="Q11" s="16"/>
      <c r="R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8">
        <f t="shared" si="1"/>
        <v>47332088.069999993</v>
      </c>
      <c r="AL11" s="8">
        <f t="shared" si="2"/>
        <v>6612.2299999967217</v>
      </c>
    </row>
    <row r="12" spans="1:38">
      <c r="A12" s="1"/>
      <c r="B12" s="13"/>
      <c r="C12" s="13" t="s">
        <v>243</v>
      </c>
      <c r="D12" s="15">
        <v>243.75</v>
      </c>
      <c r="E12" s="15"/>
      <c r="F12" s="15"/>
      <c r="G12" s="6">
        <f t="shared" si="0"/>
        <v>47338700.29999999</v>
      </c>
      <c r="H12" s="4"/>
      <c r="I12" s="16"/>
      <c r="J12" s="16"/>
      <c r="K12" s="16"/>
      <c r="L12" s="16"/>
      <c r="M12" s="16"/>
      <c r="N12" s="16"/>
      <c r="O12" s="16"/>
      <c r="P12" s="16"/>
      <c r="Q12" s="16"/>
      <c r="R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8">
        <f t="shared" si="1"/>
        <v>47332088.069999993</v>
      </c>
      <c r="AL12" s="8">
        <f t="shared" si="2"/>
        <v>6612.2299999967217</v>
      </c>
    </row>
    <row r="13" spans="1:38">
      <c r="A13" s="1"/>
      <c r="B13" s="13" t="s">
        <v>244</v>
      </c>
      <c r="C13" s="1" t="s">
        <v>160</v>
      </c>
      <c r="D13" s="15">
        <v>11353.04</v>
      </c>
      <c r="E13" s="15"/>
      <c r="F13" s="15"/>
      <c r="G13" s="6">
        <f t="shared" si="0"/>
        <v>47338700.29999999</v>
      </c>
      <c r="H13" s="4"/>
      <c r="I13" s="16"/>
      <c r="J13" s="16"/>
      <c r="K13" s="16"/>
      <c r="L13" s="16"/>
      <c r="M13" s="16"/>
      <c r="N13" s="16"/>
      <c r="O13" s="16"/>
      <c r="P13" s="16"/>
      <c r="Q13" s="16"/>
      <c r="R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8">
        <f t="shared" si="1"/>
        <v>47332088.069999993</v>
      </c>
      <c r="AL13" s="8">
        <f t="shared" si="2"/>
        <v>6612.2299999967217</v>
      </c>
    </row>
    <row r="14" spans="1:38">
      <c r="A14" s="1"/>
      <c r="B14" s="13"/>
      <c r="C14" s="13" t="s">
        <v>108</v>
      </c>
      <c r="D14" s="15">
        <v>1073</v>
      </c>
      <c r="E14" s="15"/>
      <c r="F14" s="15"/>
      <c r="G14" s="6">
        <f t="shared" si="0"/>
        <v>47338700.29999999</v>
      </c>
      <c r="H14" s="4"/>
      <c r="I14" s="16"/>
      <c r="J14" s="16"/>
      <c r="K14" s="16"/>
      <c r="L14" s="16"/>
      <c r="M14" s="16"/>
      <c r="N14" s="16"/>
      <c r="O14" s="16"/>
      <c r="P14" s="16"/>
      <c r="Q14" s="16"/>
      <c r="R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8">
        <f t="shared" si="1"/>
        <v>47332088.069999993</v>
      </c>
      <c r="AL14" s="8">
        <f t="shared" si="2"/>
        <v>6612.2299999967217</v>
      </c>
    </row>
    <row r="15" spans="1:38">
      <c r="A15" s="1"/>
      <c r="B15" s="13" t="s">
        <v>245</v>
      </c>
      <c r="C15" s="1" t="s">
        <v>46</v>
      </c>
      <c r="D15" s="15">
        <v>60</v>
      </c>
      <c r="E15" s="15"/>
      <c r="F15" s="15"/>
      <c r="G15" s="6">
        <f t="shared" si="0"/>
        <v>47338700.29999999</v>
      </c>
      <c r="H15" s="4"/>
      <c r="I15" s="16"/>
      <c r="J15" s="16"/>
      <c r="K15" s="16"/>
      <c r="L15" s="16"/>
      <c r="M15" s="16"/>
      <c r="N15" s="16"/>
      <c r="O15" s="16"/>
      <c r="P15" s="16"/>
      <c r="Q15" s="16"/>
      <c r="R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8">
        <f t="shared" si="1"/>
        <v>47332088.069999993</v>
      </c>
      <c r="AL15" s="8">
        <f t="shared" si="2"/>
        <v>6612.2299999967217</v>
      </c>
    </row>
    <row r="16" spans="1:38">
      <c r="A16" s="1"/>
      <c r="B16" s="13"/>
      <c r="C16" s="1" t="s">
        <v>153</v>
      </c>
      <c r="D16" s="15">
        <v>45</v>
      </c>
      <c r="E16" s="15"/>
      <c r="F16" s="15"/>
      <c r="G16" s="6">
        <f t="shared" si="0"/>
        <v>47338700.29999999</v>
      </c>
      <c r="H16" s="4"/>
      <c r="I16" s="16"/>
      <c r="J16" s="16"/>
      <c r="K16" s="16"/>
      <c r="L16" s="16"/>
      <c r="M16" s="16"/>
      <c r="N16" s="16"/>
      <c r="O16" s="16"/>
      <c r="P16" s="16"/>
      <c r="Q16" s="16"/>
      <c r="R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8">
        <f t="shared" si="1"/>
        <v>47332088.069999993</v>
      </c>
      <c r="AL16" s="8">
        <f t="shared" si="2"/>
        <v>6612.2299999967217</v>
      </c>
    </row>
    <row r="17" spans="1:38">
      <c r="A17" s="1"/>
      <c r="B17" s="13"/>
      <c r="C17" s="1" t="s">
        <v>170</v>
      </c>
      <c r="D17" s="15">
        <v>30</v>
      </c>
      <c r="E17" s="15"/>
      <c r="F17" s="15"/>
      <c r="G17" s="6">
        <f t="shared" si="0"/>
        <v>47338700.29999999</v>
      </c>
      <c r="H17" s="4"/>
      <c r="I17" s="16"/>
      <c r="J17" s="16"/>
      <c r="K17" s="16"/>
      <c r="L17" s="16"/>
      <c r="M17" s="16"/>
      <c r="N17" s="16"/>
      <c r="O17" s="16"/>
      <c r="P17" s="16"/>
      <c r="Q17" s="16"/>
      <c r="R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8">
        <f t="shared" si="1"/>
        <v>47332088.069999993</v>
      </c>
      <c r="AL17" s="8">
        <f t="shared" si="2"/>
        <v>6612.2299999967217</v>
      </c>
    </row>
    <row r="18" spans="1:38">
      <c r="A18" s="1"/>
      <c r="B18" s="13" t="s">
        <v>246</v>
      </c>
      <c r="C18" s="13" t="s">
        <v>247</v>
      </c>
      <c r="D18" s="15">
        <v>175</v>
      </c>
      <c r="E18" s="15"/>
      <c r="F18" s="15"/>
      <c r="G18" s="6">
        <f t="shared" si="0"/>
        <v>47338700.29999999</v>
      </c>
      <c r="H18" s="4"/>
      <c r="I18" s="16"/>
      <c r="J18" s="16"/>
      <c r="K18" s="16"/>
      <c r="L18" s="16"/>
      <c r="M18" s="16"/>
      <c r="N18" s="16"/>
      <c r="O18" s="16"/>
      <c r="P18" s="16"/>
      <c r="Q18" s="16"/>
      <c r="R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8">
        <f t="shared" si="1"/>
        <v>47332088.069999993</v>
      </c>
      <c r="AL18" s="8">
        <f t="shared" si="2"/>
        <v>6612.2299999967217</v>
      </c>
    </row>
    <row r="19" spans="1:38">
      <c r="A19" s="1"/>
      <c r="B19" s="13" t="s">
        <v>152</v>
      </c>
      <c r="C19" s="13" t="s">
        <v>50</v>
      </c>
      <c r="D19" s="15">
        <v>2250</v>
      </c>
      <c r="E19" s="15"/>
      <c r="F19" s="15"/>
      <c r="G19" s="6">
        <f t="shared" si="0"/>
        <v>47338700.29999999</v>
      </c>
      <c r="H19" s="4"/>
      <c r="I19" s="16"/>
      <c r="J19" s="16"/>
      <c r="K19" s="16"/>
      <c r="L19" s="16"/>
      <c r="M19" s="16"/>
      <c r="N19" s="16"/>
      <c r="O19" s="16"/>
      <c r="P19" s="16"/>
      <c r="Q19" s="16"/>
      <c r="R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8">
        <f t="shared" si="1"/>
        <v>47332088.069999993</v>
      </c>
      <c r="AL19" s="8">
        <f t="shared" si="2"/>
        <v>6612.2299999967217</v>
      </c>
    </row>
    <row r="20" spans="1:38">
      <c r="A20" s="1"/>
      <c r="B20" s="13" t="s">
        <v>152</v>
      </c>
      <c r="C20" s="13" t="s">
        <v>167</v>
      </c>
      <c r="D20" s="15">
        <v>700</v>
      </c>
      <c r="E20" s="15"/>
      <c r="F20" s="15"/>
      <c r="G20" s="6">
        <f t="shared" si="0"/>
        <v>47338700.29999999</v>
      </c>
      <c r="H20" s="4"/>
      <c r="I20" s="16"/>
      <c r="J20" s="16"/>
      <c r="K20" s="16"/>
      <c r="L20" s="16"/>
      <c r="M20" s="16"/>
      <c r="N20" s="16"/>
      <c r="O20" s="16"/>
      <c r="P20" s="16"/>
      <c r="Q20" s="16"/>
      <c r="R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8">
        <f t="shared" si="1"/>
        <v>47332088.069999993</v>
      </c>
      <c r="AL20" s="8">
        <f t="shared" si="2"/>
        <v>6612.2299999967217</v>
      </c>
    </row>
    <row r="21" spans="1:38">
      <c r="A21" s="1"/>
      <c r="B21" s="13" t="s">
        <v>248</v>
      </c>
      <c r="C21" s="13" t="s">
        <v>249</v>
      </c>
      <c r="D21" s="15">
        <v>5000</v>
      </c>
      <c r="E21" s="15"/>
      <c r="F21" s="15"/>
      <c r="G21" s="6">
        <f t="shared" si="0"/>
        <v>47338700.29999999</v>
      </c>
      <c r="H21" s="4"/>
      <c r="I21" s="16"/>
      <c r="J21" s="16"/>
      <c r="K21" s="16"/>
      <c r="L21" s="16"/>
      <c r="M21" s="16"/>
      <c r="N21" s="16"/>
      <c r="O21" s="16"/>
      <c r="P21" s="16"/>
      <c r="Q21" s="16"/>
      <c r="R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8">
        <f t="shared" si="1"/>
        <v>47332088.069999993</v>
      </c>
      <c r="AL21" s="8">
        <f t="shared" si="2"/>
        <v>6612.2299999967217</v>
      </c>
    </row>
    <row r="22" spans="1:38">
      <c r="A22" s="1"/>
      <c r="B22" s="13" t="s">
        <v>250</v>
      </c>
      <c r="C22" s="13" t="s">
        <v>251</v>
      </c>
      <c r="D22" s="15">
        <v>5000</v>
      </c>
      <c r="E22" s="15">
        <f>SUM(D5:D22)</f>
        <v>32454.79</v>
      </c>
      <c r="F22" s="15"/>
      <c r="G22" s="6">
        <f t="shared" si="0"/>
        <v>47371155.089999989</v>
      </c>
      <c r="H22" s="4">
        <v>32454.79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8">
        <f t="shared" si="1"/>
        <v>47364542.859999992</v>
      </c>
      <c r="AL22" s="8">
        <f t="shared" si="2"/>
        <v>6612.2299999967217</v>
      </c>
    </row>
    <row r="23" spans="1:38">
      <c r="A23" s="1"/>
      <c r="B23" s="13"/>
      <c r="C23" s="13"/>
      <c r="D23" s="15"/>
      <c r="E23" s="15"/>
      <c r="F23" s="15"/>
      <c r="G23" s="6">
        <f t="shared" si="0"/>
        <v>47371155.089999989</v>
      </c>
      <c r="H23" s="4"/>
      <c r="I23" s="16"/>
      <c r="J23" s="16"/>
      <c r="K23" s="16"/>
      <c r="L23" s="16"/>
      <c r="M23" s="16"/>
      <c r="N23" s="16"/>
      <c r="O23" s="16"/>
      <c r="P23" s="16"/>
      <c r="Q23" s="16"/>
      <c r="R23" s="16"/>
      <c r="T23" s="16"/>
      <c r="U23" s="16"/>
      <c r="V23" s="16"/>
      <c r="W23" s="16"/>
      <c r="X23" s="16"/>
      <c r="Y23" s="16"/>
      <c r="Z23" s="16"/>
      <c r="AB23" s="16"/>
      <c r="AC23" s="16"/>
      <c r="AD23" s="16"/>
      <c r="AE23" s="16"/>
      <c r="AF23" s="16"/>
      <c r="AG23" s="16"/>
      <c r="AH23" s="16"/>
      <c r="AI23" s="16"/>
      <c r="AJ23" s="16"/>
      <c r="AK23" s="8">
        <f t="shared" si="1"/>
        <v>47364542.859999992</v>
      </c>
      <c r="AL23" s="8">
        <f t="shared" si="2"/>
        <v>6612.2299999967217</v>
      </c>
    </row>
    <row r="24" spans="1:38">
      <c r="A24" s="1">
        <v>14</v>
      </c>
      <c r="B24" s="13" t="s">
        <v>252</v>
      </c>
      <c r="C24" s="13" t="s">
        <v>126</v>
      </c>
      <c r="D24" s="15">
        <v>770.66</v>
      </c>
      <c r="E24" s="15"/>
      <c r="F24" s="15"/>
      <c r="G24" s="6">
        <f t="shared" si="0"/>
        <v>47371155.089999989</v>
      </c>
      <c r="H24" s="4"/>
      <c r="I24" s="16"/>
      <c r="J24" s="16"/>
      <c r="K24" s="16"/>
      <c r="L24" s="16"/>
      <c r="M24" s="16"/>
      <c r="N24" s="16"/>
      <c r="O24" s="16"/>
      <c r="P24" s="16"/>
      <c r="Q24" s="16"/>
      <c r="R24" s="16"/>
      <c r="T24" s="16"/>
      <c r="U24" s="16"/>
      <c r="V24" s="16"/>
      <c r="W24" s="16"/>
      <c r="X24" s="16"/>
      <c r="Y24" s="16"/>
      <c r="Z24" s="16"/>
      <c r="AB24" s="16"/>
      <c r="AC24" s="16"/>
      <c r="AD24" s="16"/>
      <c r="AE24" s="16"/>
      <c r="AF24" s="16"/>
      <c r="AG24" s="16"/>
      <c r="AH24" s="16"/>
      <c r="AI24" s="16"/>
      <c r="AJ24" s="16"/>
      <c r="AK24" s="8">
        <f t="shared" si="1"/>
        <v>47364542.859999992</v>
      </c>
      <c r="AL24" s="8">
        <f t="shared" si="2"/>
        <v>6612.2299999967217</v>
      </c>
    </row>
    <row r="25" spans="1:38">
      <c r="A25" s="1"/>
      <c r="B25" s="13"/>
      <c r="C25" s="13" t="s">
        <v>144</v>
      </c>
      <c r="D25" s="15">
        <v>94</v>
      </c>
      <c r="E25" s="15"/>
      <c r="F25" s="15"/>
      <c r="G25" s="6">
        <f t="shared" si="0"/>
        <v>47371155.089999989</v>
      </c>
      <c r="H25" s="4"/>
      <c r="I25" s="16"/>
      <c r="J25" s="16"/>
      <c r="K25" s="16"/>
      <c r="L25" s="16"/>
      <c r="M25" s="16"/>
      <c r="N25" s="16"/>
      <c r="O25" s="16"/>
      <c r="P25" s="16"/>
      <c r="Q25" s="16"/>
      <c r="R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8">
        <f t="shared" si="1"/>
        <v>47364542.859999992</v>
      </c>
      <c r="AL25" s="8">
        <f t="shared" si="2"/>
        <v>6612.2299999967217</v>
      </c>
    </row>
    <row r="26" spans="1:38">
      <c r="A26" s="1"/>
      <c r="B26" s="13"/>
      <c r="C26" s="13" t="s">
        <v>143</v>
      </c>
      <c r="D26" s="15">
        <v>15</v>
      </c>
      <c r="E26" s="15">
        <f>SUM(D24:D26)</f>
        <v>879.66</v>
      </c>
      <c r="F26" s="15"/>
      <c r="G26" s="6">
        <f t="shared" si="0"/>
        <v>47372034.749999985</v>
      </c>
      <c r="H26" s="4">
        <v>879.66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8">
        <f t="shared" si="1"/>
        <v>47365422.519999988</v>
      </c>
      <c r="AL26" s="8">
        <f t="shared" si="2"/>
        <v>6612.2299999967217</v>
      </c>
    </row>
    <row r="27" spans="1:38">
      <c r="A27" s="1"/>
      <c r="B27" s="13"/>
      <c r="C27" s="13"/>
      <c r="D27" s="15"/>
      <c r="E27" s="15"/>
      <c r="F27" s="15"/>
      <c r="G27" s="6">
        <f t="shared" si="0"/>
        <v>47372034.749999985</v>
      </c>
      <c r="H27" s="4"/>
      <c r="I27" s="16"/>
      <c r="J27" s="16"/>
      <c r="K27" s="16"/>
      <c r="L27" s="16"/>
      <c r="M27" s="16"/>
      <c r="N27" s="16"/>
      <c r="O27" s="16"/>
      <c r="P27" s="16"/>
      <c r="Q27" s="16"/>
      <c r="R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8">
        <f t="shared" si="1"/>
        <v>47365422.519999988</v>
      </c>
      <c r="AL27" s="8">
        <f t="shared" si="2"/>
        <v>6612.2299999967217</v>
      </c>
    </row>
    <row r="28" spans="1:38">
      <c r="A28" s="1">
        <v>15</v>
      </c>
      <c r="B28" s="13" t="s">
        <v>253</v>
      </c>
      <c r="C28" s="13" t="s">
        <v>254</v>
      </c>
      <c r="D28" s="15">
        <v>534</v>
      </c>
      <c r="E28" s="15">
        <f>SUM(D28)</f>
        <v>534</v>
      </c>
      <c r="F28" s="15"/>
      <c r="G28" s="6">
        <f t="shared" si="0"/>
        <v>47372568.749999985</v>
      </c>
      <c r="H28" s="4"/>
      <c r="I28" s="16"/>
      <c r="J28" s="16"/>
      <c r="K28" s="16"/>
      <c r="L28" s="16"/>
      <c r="M28" s="16"/>
      <c r="N28" s="16"/>
      <c r="O28" s="56">
        <v>444</v>
      </c>
      <c r="P28" s="16"/>
      <c r="Q28" s="16"/>
      <c r="R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H28" s="16"/>
      <c r="AI28" s="16"/>
      <c r="AJ28" s="16"/>
      <c r="AK28" s="8">
        <f t="shared" si="1"/>
        <v>47365866.519999988</v>
      </c>
      <c r="AL28" s="8">
        <f t="shared" si="2"/>
        <v>6702.2299999967217</v>
      </c>
    </row>
    <row r="29" spans="1:38">
      <c r="A29" s="1"/>
      <c r="B29" s="13"/>
      <c r="C29" s="13"/>
      <c r="D29" s="15"/>
      <c r="E29" s="15"/>
      <c r="F29" s="15"/>
      <c r="G29" s="6">
        <f t="shared" si="0"/>
        <v>47372568.749999985</v>
      </c>
      <c r="H29" s="4"/>
      <c r="I29" s="16"/>
      <c r="J29" s="16"/>
      <c r="K29" s="16"/>
      <c r="L29" s="16"/>
      <c r="M29" s="16"/>
      <c r="N29" s="16"/>
      <c r="O29" s="56">
        <v>90</v>
      </c>
      <c r="P29" s="16"/>
      <c r="Q29" s="16"/>
      <c r="R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8">
        <f t="shared" si="1"/>
        <v>47365956.519999988</v>
      </c>
      <c r="AL29" s="8">
        <f t="shared" si="2"/>
        <v>6612.2299999967217</v>
      </c>
    </row>
    <row r="30" spans="1:38">
      <c r="A30" s="1"/>
      <c r="B30" s="13"/>
      <c r="C30" s="13"/>
      <c r="D30" s="15"/>
      <c r="E30" s="15"/>
      <c r="F30" s="15"/>
      <c r="G30" s="6">
        <f t="shared" si="0"/>
        <v>47372568.749999985</v>
      </c>
      <c r="H30" s="4"/>
      <c r="I30" s="16"/>
      <c r="J30" s="16"/>
      <c r="K30" s="16"/>
      <c r="L30" s="16"/>
      <c r="M30" s="16"/>
      <c r="N30" s="16"/>
      <c r="O30" s="16"/>
      <c r="P30" s="16"/>
      <c r="Q30" s="16"/>
      <c r="R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8">
        <f t="shared" si="1"/>
        <v>47365956.519999988</v>
      </c>
      <c r="AL30" s="8">
        <f t="shared" si="2"/>
        <v>6612.2299999967217</v>
      </c>
    </row>
    <row r="31" spans="1:38">
      <c r="A31" s="1">
        <v>15</v>
      </c>
      <c r="B31" s="13" t="s">
        <v>255</v>
      </c>
      <c r="C31" s="13" t="s">
        <v>200</v>
      </c>
      <c r="D31" s="15">
        <v>81465.009999999995</v>
      </c>
      <c r="E31" s="15">
        <f>SUM(D31)</f>
        <v>81465.009999999995</v>
      </c>
      <c r="F31" s="15"/>
      <c r="G31" s="6">
        <f t="shared" si="0"/>
        <v>47454033.759999983</v>
      </c>
      <c r="H31" s="4"/>
      <c r="I31" s="16"/>
      <c r="J31" s="16"/>
      <c r="K31" s="16"/>
      <c r="L31" s="16"/>
      <c r="M31" s="16"/>
      <c r="N31" s="16"/>
      <c r="O31" s="56">
        <v>81465.009999999995</v>
      </c>
      <c r="P31" s="16"/>
      <c r="Q31" s="16"/>
      <c r="R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8">
        <f t="shared" si="1"/>
        <v>47447421.529999986</v>
      </c>
      <c r="AL31" s="8">
        <f t="shared" si="2"/>
        <v>6612.2299999967217</v>
      </c>
    </row>
    <row r="32" spans="1:38">
      <c r="A32" s="1"/>
      <c r="B32" s="13"/>
      <c r="C32" s="13"/>
      <c r="D32" s="15"/>
      <c r="E32" s="15"/>
      <c r="F32" s="15"/>
      <c r="G32" s="6">
        <f t="shared" si="0"/>
        <v>47454033.759999983</v>
      </c>
      <c r="H32" s="4"/>
      <c r="I32" s="16"/>
      <c r="J32" s="16"/>
      <c r="K32" s="16"/>
      <c r="L32" s="16"/>
      <c r="M32" s="16"/>
      <c r="N32" s="16"/>
      <c r="O32" s="16"/>
      <c r="P32" s="16"/>
      <c r="Q32" s="16"/>
      <c r="R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8">
        <f t="shared" si="1"/>
        <v>47447421.529999986</v>
      </c>
      <c r="AL32" s="8">
        <f t="shared" si="2"/>
        <v>6612.2299999967217</v>
      </c>
    </row>
    <row r="33" spans="1:38">
      <c r="A33" s="1">
        <v>16</v>
      </c>
      <c r="B33" s="13" t="s">
        <v>256</v>
      </c>
      <c r="C33" s="13" t="s">
        <v>200</v>
      </c>
      <c r="D33" s="15">
        <v>8141.68</v>
      </c>
      <c r="E33" s="15">
        <f>SUM(D33)</f>
        <v>8141.68</v>
      </c>
      <c r="F33" s="15"/>
      <c r="G33" s="6">
        <f t="shared" si="0"/>
        <v>47462175.439999983</v>
      </c>
      <c r="H33" s="4"/>
      <c r="I33" s="16"/>
      <c r="J33" s="16"/>
      <c r="K33" s="16"/>
      <c r="L33" s="16"/>
      <c r="M33" s="16"/>
      <c r="N33" s="16"/>
      <c r="O33" s="56">
        <v>8141.68</v>
      </c>
      <c r="P33" s="16"/>
      <c r="Q33" s="16"/>
      <c r="R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8">
        <f t="shared" si="1"/>
        <v>47455563.209999986</v>
      </c>
      <c r="AL33" s="8">
        <f t="shared" si="2"/>
        <v>6612.2299999967217</v>
      </c>
    </row>
    <row r="34" spans="1:38">
      <c r="A34" s="1"/>
      <c r="B34" s="13"/>
      <c r="C34" s="1"/>
      <c r="D34" s="15"/>
      <c r="E34" s="15"/>
      <c r="F34" s="15"/>
      <c r="G34" s="6">
        <f t="shared" si="0"/>
        <v>47462175.439999983</v>
      </c>
      <c r="H34" s="4"/>
      <c r="I34" s="16"/>
      <c r="J34" s="16"/>
      <c r="K34" s="16"/>
      <c r="L34" s="16"/>
      <c r="M34" s="16"/>
      <c r="N34" s="16"/>
      <c r="O34" s="16"/>
      <c r="P34" s="16"/>
      <c r="Q34" s="16"/>
      <c r="R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8">
        <f t="shared" si="1"/>
        <v>47455563.209999986</v>
      </c>
      <c r="AL34" s="8">
        <f t="shared" si="2"/>
        <v>6612.2299999967217</v>
      </c>
    </row>
    <row r="35" spans="1:38">
      <c r="A35" s="1">
        <v>17</v>
      </c>
      <c r="B35" s="13" t="s">
        <v>257</v>
      </c>
      <c r="C35" s="13" t="s">
        <v>200</v>
      </c>
      <c r="D35" s="15">
        <v>8541.42</v>
      </c>
      <c r="E35" s="15">
        <f>SUM(D35)</f>
        <v>8541.42</v>
      </c>
      <c r="F35" s="15"/>
      <c r="G35" s="6">
        <f t="shared" si="0"/>
        <v>47470716.859999985</v>
      </c>
      <c r="H35" s="4"/>
      <c r="I35" s="16"/>
      <c r="J35" s="16"/>
      <c r="K35" s="16"/>
      <c r="L35" s="16"/>
      <c r="M35" s="16"/>
      <c r="N35" s="16"/>
      <c r="O35" s="56">
        <v>8541.42</v>
      </c>
      <c r="P35" s="16"/>
      <c r="Q35" s="16"/>
      <c r="R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8">
        <f t="shared" si="1"/>
        <v>47464104.629999988</v>
      </c>
      <c r="AL35" s="8">
        <f t="shared" si="2"/>
        <v>6612.2299999967217</v>
      </c>
    </row>
    <row r="36" spans="1:38">
      <c r="A36" s="1"/>
      <c r="B36" s="13"/>
      <c r="C36" s="13"/>
      <c r="D36" s="15"/>
      <c r="E36" s="15"/>
      <c r="F36" s="15"/>
      <c r="G36" s="6">
        <f t="shared" si="0"/>
        <v>47470716.859999985</v>
      </c>
      <c r="H36" s="4"/>
      <c r="I36" s="16"/>
      <c r="J36" s="16"/>
      <c r="K36" s="16"/>
      <c r="L36" s="16"/>
      <c r="M36" s="16"/>
      <c r="N36" s="16"/>
      <c r="O36" s="16"/>
      <c r="P36" s="16"/>
      <c r="Q36" s="16"/>
      <c r="R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8">
        <f t="shared" si="1"/>
        <v>47464104.629999988</v>
      </c>
      <c r="AL36" s="8">
        <f t="shared" si="2"/>
        <v>6612.2299999967217</v>
      </c>
    </row>
    <row r="37" spans="1:38">
      <c r="A37" s="1">
        <v>18</v>
      </c>
      <c r="B37" s="13" t="s">
        <v>258</v>
      </c>
      <c r="C37" s="13" t="s">
        <v>149</v>
      </c>
      <c r="D37" s="15">
        <v>33.54</v>
      </c>
      <c r="E37" s="15"/>
      <c r="F37" s="15"/>
      <c r="G37" s="6">
        <f t="shared" si="0"/>
        <v>47470716.859999985</v>
      </c>
      <c r="H37" s="4"/>
      <c r="I37" s="16"/>
      <c r="J37" s="16"/>
      <c r="K37" s="16"/>
      <c r="L37" s="16"/>
      <c r="M37" s="16"/>
      <c r="N37" s="16"/>
      <c r="O37" s="16"/>
      <c r="P37" s="16"/>
      <c r="Q37" s="16"/>
      <c r="R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8">
        <f t="shared" si="1"/>
        <v>47464104.629999988</v>
      </c>
      <c r="AL37" s="8">
        <f t="shared" si="2"/>
        <v>6612.2299999967217</v>
      </c>
    </row>
    <row r="38" spans="1:38">
      <c r="A38" s="1"/>
      <c r="B38" s="13"/>
      <c r="C38" s="1" t="s">
        <v>144</v>
      </c>
      <c r="D38" s="15">
        <v>0.2</v>
      </c>
      <c r="E38" s="15">
        <f>SUM(D37:D38)</f>
        <v>33.74</v>
      </c>
      <c r="F38" s="15"/>
      <c r="G38" s="6">
        <f t="shared" si="0"/>
        <v>47470750.599999987</v>
      </c>
      <c r="H38" s="4"/>
      <c r="I38" s="16"/>
      <c r="J38" s="16"/>
      <c r="K38" s="16"/>
      <c r="L38" s="16"/>
      <c r="M38" s="16"/>
      <c r="N38" s="16"/>
      <c r="O38" s="56">
        <v>33.74</v>
      </c>
      <c r="P38" s="16"/>
      <c r="Q38" s="16"/>
      <c r="R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8">
        <f t="shared" si="1"/>
        <v>47464138.36999999</v>
      </c>
      <c r="AL38" s="8">
        <f t="shared" si="2"/>
        <v>6612.2299999967217</v>
      </c>
    </row>
    <row r="39" spans="1:38">
      <c r="A39" s="1"/>
      <c r="B39" s="13"/>
      <c r="C39" s="13"/>
      <c r="D39" s="15"/>
      <c r="E39" s="15"/>
      <c r="F39" s="15"/>
      <c r="G39" s="6">
        <f t="shared" si="0"/>
        <v>47470750.599999987</v>
      </c>
      <c r="H39" s="4"/>
      <c r="I39" s="16"/>
      <c r="J39" s="16"/>
      <c r="K39" s="16"/>
      <c r="L39" s="16"/>
      <c r="M39" s="16"/>
      <c r="N39" s="16"/>
      <c r="O39" s="16"/>
      <c r="P39" s="16"/>
      <c r="Q39" s="16"/>
      <c r="R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8">
        <f t="shared" si="1"/>
        <v>47464138.36999999</v>
      </c>
      <c r="AL39" s="8">
        <f t="shared" si="2"/>
        <v>6612.2299999967217</v>
      </c>
    </row>
    <row r="40" spans="1:38">
      <c r="A40" s="1">
        <v>18</v>
      </c>
      <c r="B40" s="13" t="s">
        <v>259</v>
      </c>
      <c r="C40" s="13" t="s">
        <v>200</v>
      </c>
      <c r="D40" s="15">
        <v>20179.259999999998</v>
      </c>
      <c r="E40" s="15">
        <f>SUM(D40)</f>
        <v>20179.259999999998</v>
      </c>
      <c r="F40" s="15"/>
      <c r="G40" s="6">
        <f t="shared" si="0"/>
        <v>47490929.859999985</v>
      </c>
      <c r="H40" s="4"/>
      <c r="I40" s="16"/>
      <c r="J40" s="16"/>
      <c r="K40" s="16"/>
      <c r="L40" s="16"/>
      <c r="M40" s="16"/>
      <c r="N40" s="16"/>
      <c r="O40" s="56">
        <v>20179.259999999998</v>
      </c>
      <c r="P40" s="16"/>
      <c r="Q40" s="16"/>
      <c r="R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8">
        <f t="shared" si="1"/>
        <v>47484317.629999988</v>
      </c>
      <c r="AL40" s="8">
        <f t="shared" si="2"/>
        <v>6612.2299999967217</v>
      </c>
    </row>
    <row r="41" spans="1:38">
      <c r="A41" s="1"/>
      <c r="B41" s="13"/>
      <c r="C41" s="13"/>
      <c r="D41" s="15"/>
      <c r="E41" s="15"/>
      <c r="F41" s="15"/>
      <c r="G41" s="6">
        <f t="shared" si="0"/>
        <v>47490929.859999985</v>
      </c>
      <c r="H41" s="4"/>
      <c r="I41" s="16"/>
      <c r="J41" s="16"/>
      <c r="K41" s="16"/>
      <c r="L41" s="16"/>
      <c r="M41" s="16"/>
      <c r="N41" s="16"/>
      <c r="O41" s="16"/>
      <c r="P41" s="16"/>
      <c r="Q41" s="16"/>
      <c r="R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8">
        <f t="shared" si="1"/>
        <v>47484317.629999988</v>
      </c>
      <c r="AL41" s="8">
        <f t="shared" si="2"/>
        <v>6612.2299999967217</v>
      </c>
    </row>
    <row r="42" spans="1:38">
      <c r="A42" s="1">
        <v>19</v>
      </c>
      <c r="B42" s="13" t="s">
        <v>260</v>
      </c>
      <c r="C42" s="13" t="s">
        <v>200</v>
      </c>
      <c r="D42" s="15">
        <v>19846.04</v>
      </c>
      <c r="E42" s="15">
        <f>SUM(D42)</f>
        <v>19846.04</v>
      </c>
      <c r="F42" s="15"/>
      <c r="G42" s="6">
        <f t="shared" si="0"/>
        <v>47510775.899999984</v>
      </c>
      <c r="H42" s="4"/>
      <c r="I42" s="16"/>
      <c r="J42" s="16"/>
      <c r="K42" s="16"/>
      <c r="L42" s="16"/>
      <c r="M42" s="16"/>
      <c r="N42" s="16"/>
      <c r="O42" s="56">
        <v>19846.04</v>
      </c>
      <c r="P42" s="16"/>
      <c r="Q42" s="16"/>
      <c r="R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8">
        <f t="shared" si="1"/>
        <v>47504163.669999987</v>
      </c>
      <c r="AL42" s="8">
        <f t="shared" si="2"/>
        <v>6612.2299999967217</v>
      </c>
    </row>
    <row r="43" spans="1:38">
      <c r="A43" s="1"/>
      <c r="B43" s="13"/>
      <c r="C43" s="13"/>
      <c r="D43" s="15"/>
      <c r="E43" s="15"/>
      <c r="F43" s="15"/>
      <c r="G43" s="6">
        <f t="shared" si="0"/>
        <v>47510775.899999984</v>
      </c>
      <c r="H43" s="4"/>
      <c r="I43" s="16"/>
      <c r="J43" s="16"/>
      <c r="K43" s="16"/>
      <c r="L43" s="16"/>
      <c r="M43" s="16"/>
      <c r="N43" s="16"/>
      <c r="O43" s="16"/>
      <c r="P43" s="16"/>
      <c r="Q43" s="16"/>
      <c r="R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8">
        <f t="shared" si="1"/>
        <v>47504163.669999987</v>
      </c>
      <c r="AL43" s="8">
        <f t="shared" si="2"/>
        <v>6612.2299999967217</v>
      </c>
    </row>
    <row r="44" spans="1:38">
      <c r="A44" s="1">
        <v>20</v>
      </c>
      <c r="B44" s="13" t="s">
        <v>261</v>
      </c>
      <c r="C44" s="13" t="s">
        <v>200</v>
      </c>
      <c r="D44" s="15">
        <v>5907.02</v>
      </c>
      <c r="E44" s="15">
        <f>SUM(D44)</f>
        <v>5907.02</v>
      </c>
      <c r="F44" s="15"/>
      <c r="G44" s="6">
        <f t="shared" si="0"/>
        <v>47516682.919999987</v>
      </c>
      <c r="H44" s="4"/>
      <c r="I44" s="16"/>
      <c r="J44" s="16"/>
      <c r="K44" s="16"/>
      <c r="L44" s="16"/>
      <c r="M44" s="16"/>
      <c r="N44" s="16"/>
      <c r="O44" s="56">
        <v>5907.02</v>
      </c>
      <c r="P44" s="16"/>
      <c r="Q44" s="16"/>
      <c r="R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8">
        <f t="shared" si="1"/>
        <v>47510070.68999999</v>
      </c>
      <c r="AL44" s="8">
        <f t="shared" si="2"/>
        <v>6612.2299999967217</v>
      </c>
    </row>
    <row r="45" spans="1:38">
      <c r="A45" s="1"/>
      <c r="B45" s="13"/>
      <c r="C45" s="1"/>
      <c r="D45" s="15"/>
      <c r="E45" s="15"/>
      <c r="F45" s="15"/>
      <c r="G45" s="6">
        <f t="shared" si="0"/>
        <v>47516682.919999987</v>
      </c>
      <c r="H45" s="32"/>
      <c r="I45" s="16"/>
      <c r="J45" s="16"/>
      <c r="K45" s="16"/>
      <c r="L45" s="16"/>
      <c r="M45" s="16"/>
      <c r="N45" s="16"/>
      <c r="O45" s="16"/>
      <c r="P45" s="16"/>
      <c r="Q45" s="16"/>
      <c r="R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8">
        <f t="shared" si="1"/>
        <v>47510070.68999999</v>
      </c>
      <c r="AL45" s="8">
        <f t="shared" si="2"/>
        <v>6612.2299999967217</v>
      </c>
    </row>
    <row r="46" spans="1:38">
      <c r="A46" s="1">
        <v>20</v>
      </c>
      <c r="B46" s="13" t="s">
        <v>262</v>
      </c>
      <c r="C46" s="13" t="s">
        <v>126</v>
      </c>
      <c r="D46" s="15">
        <v>542.29</v>
      </c>
      <c r="E46" s="15"/>
      <c r="F46" s="15"/>
      <c r="G46" s="6">
        <f t="shared" si="0"/>
        <v>47516682.919999987</v>
      </c>
      <c r="H46" s="4"/>
      <c r="I46" s="16"/>
      <c r="J46" s="16"/>
      <c r="K46" s="16"/>
      <c r="L46" s="16"/>
      <c r="M46" s="16"/>
      <c r="N46" s="16"/>
      <c r="O46" s="16"/>
      <c r="P46" s="16"/>
      <c r="Q46" s="16"/>
      <c r="R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8">
        <f t="shared" si="1"/>
        <v>47510070.68999999</v>
      </c>
      <c r="AL46" s="8">
        <f t="shared" si="2"/>
        <v>6612.2299999967217</v>
      </c>
    </row>
    <row r="47" spans="1:38">
      <c r="A47" s="1"/>
      <c r="B47" s="13"/>
      <c r="C47" s="13" t="s">
        <v>263</v>
      </c>
      <c r="D47" s="15">
        <v>143.97999999999999</v>
      </c>
      <c r="E47" s="15"/>
      <c r="F47" s="15"/>
      <c r="G47" s="6">
        <f t="shared" si="0"/>
        <v>47516682.919999987</v>
      </c>
      <c r="H47" s="4"/>
      <c r="I47" s="16"/>
      <c r="J47" s="16"/>
      <c r="K47" s="16"/>
      <c r="L47" s="16"/>
      <c r="M47" s="16"/>
      <c r="N47" s="16"/>
      <c r="O47" s="16"/>
      <c r="P47" s="16"/>
      <c r="Q47" s="16"/>
      <c r="R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8">
        <f t="shared" si="1"/>
        <v>47510070.68999999</v>
      </c>
      <c r="AL47" s="8">
        <f t="shared" si="2"/>
        <v>6612.2299999967217</v>
      </c>
    </row>
    <row r="48" spans="1:38">
      <c r="A48" s="1"/>
      <c r="B48" s="13"/>
      <c r="C48" s="13" t="s">
        <v>144</v>
      </c>
      <c r="D48" s="15">
        <v>106.74</v>
      </c>
      <c r="E48" s="15"/>
      <c r="F48" s="15"/>
      <c r="G48" s="6">
        <f t="shared" si="0"/>
        <v>47516682.919999987</v>
      </c>
      <c r="H48" s="4"/>
      <c r="I48" s="1"/>
      <c r="J48" s="1"/>
      <c r="K48" s="1"/>
      <c r="L48" s="4"/>
      <c r="M48" s="1"/>
      <c r="N48" s="1"/>
      <c r="O48" s="1"/>
      <c r="P48" s="1"/>
      <c r="Q48" s="1"/>
      <c r="R48" s="1"/>
      <c r="T48" s="1"/>
      <c r="U48" s="1"/>
      <c r="V48" s="16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>
        <f t="shared" si="1"/>
        <v>47510070.68999999</v>
      </c>
      <c r="AL48" s="8">
        <f t="shared" si="2"/>
        <v>6612.2299999967217</v>
      </c>
    </row>
    <row r="49" spans="1:38">
      <c r="A49" s="1"/>
      <c r="B49" s="13"/>
      <c r="C49" s="13" t="s">
        <v>143</v>
      </c>
      <c r="D49" s="15">
        <v>25</v>
      </c>
      <c r="E49" s="15">
        <f>SUM(D46:D49)</f>
        <v>818.01</v>
      </c>
      <c r="F49" s="15"/>
      <c r="G49" s="6">
        <f t="shared" si="0"/>
        <v>47517500.929999985</v>
      </c>
      <c r="H49" s="4"/>
      <c r="I49" s="1"/>
      <c r="J49" s="1"/>
      <c r="K49" s="1"/>
      <c r="L49" s="4"/>
      <c r="M49" s="1"/>
      <c r="N49" s="1"/>
      <c r="O49" s="57">
        <v>818.01</v>
      </c>
      <c r="P49" s="1"/>
      <c r="Q49" s="1"/>
      <c r="R49" s="1"/>
      <c r="T49" s="1"/>
      <c r="U49" s="1"/>
      <c r="V49" s="16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>
        <f t="shared" si="1"/>
        <v>47510888.699999988</v>
      </c>
      <c r="AL49" s="8">
        <f t="shared" si="2"/>
        <v>6612.2299999967217</v>
      </c>
    </row>
    <row r="50" spans="1:38">
      <c r="A50" s="1"/>
      <c r="B50" s="13"/>
      <c r="C50" s="13"/>
      <c r="D50" s="15"/>
      <c r="E50" s="15"/>
      <c r="F50" s="15"/>
      <c r="G50" s="6">
        <f t="shared" si="0"/>
        <v>47517500.929999985</v>
      </c>
      <c r="H50" s="4"/>
      <c r="I50" s="1"/>
      <c r="J50" s="1"/>
      <c r="K50" s="1"/>
      <c r="L50" s="4"/>
      <c r="M50" s="1"/>
      <c r="N50" s="1"/>
      <c r="O50" s="1"/>
      <c r="P50" s="1"/>
      <c r="Q50" s="1"/>
      <c r="R50" s="1"/>
      <c r="T50" s="1"/>
      <c r="U50" s="1"/>
      <c r="V50" s="1"/>
      <c r="W50" s="1"/>
      <c r="X50" s="1"/>
      <c r="Y50" s="16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>
        <f t="shared" si="1"/>
        <v>47510888.699999988</v>
      </c>
      <c r="AL50" s="8">
        <f t="shared" si="2"/>
        <v>6612.2299999967217</v>
      </c>
    </row>
    <row r="51" spans="1:38">
      <c r="A51" s="1"/>
      <c r="B51" s="13"/>
      <c r="C51" s="1"/>
      <c r="D51" s="15"/>
      <c r="E51" s="15"/>
      <c r="F51" s="15"/>
      <c r="G51" s="6">
        <f t="shared" si="0"/>
        <v>47517500.929999985</v>
      </c>
      <c r="H51" s="4"/>
      <c r="I51" s="1"/>
      <c r="J51" s="1"/>
      <c r="K51" s="1"/>
      <c r="L51" s="4"/>
      <c r="M51" s="1"/>
      <c r="N51" s="1"/>
      <c r="O51" s="1"/>
      <c r="P51" s="1"/>
      <c r="Q51" s="1"/>
      <c r="R51" s="1"/>
      <c r="T51" s="1"/>
      <c r="U51" s="1"/>
      <c r="V51" s="1"/>
      <c r="W51" s="1"/>
      <c r="X51" s="1"/>
      <c r="Y51" s="16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8">
        <f t="shared" si="1"/>
        <v>47510888.699999988</v>
      </c>
      <c r="AL51" s="8">
        <f t="shared" si="2"/>
        <v>6612.2299999967217</v>
      </c>
    </row>
    <row r="52" spans="1:38">
      <c r="A52" s="1"/>
      <c r="B52" s="13"/>
      <c r="C52" s="13"/>
      <c r="D52" s="15"/>
      <c r="E52" s="15"/>
      <c r="F52" s="15"/>
      <c r="G52" s="6">
        <f t="shared" si="0"/>
        <v>47517500.929999985</v>
      </c>
      <c r="H52" s="4">
        <f t="shared" ref="H52:AJ52" si="3">SUM(H4:H51)</f>
        <v>189691.63</v>
      </c>
      <c r="I52" s="4">
        <f t="shared" si="3"/>
        <v>688994.93</v>
      </c>
      <c r="J52" s="4">
        <f t="shared" si="3"/>
        <v>0</v>
      </c>
      <c r="K52" s="4">
        <f t="shared" si="3"/>
        <v>175505.08</v>
      </c>
      <c r="L52" s="4">
        <f t="shared" si="3"/>
        <v>75450.05</v>
      </c>
      <c r="M52" s="4">
        <f t="shared" si="3"/>
        <v>381296.47</v>
      </c>
      <c r="N52" s="4">
        <f t="shared" si="3"/>
        <v>1218518.23</v>
      </c>
      <c r="O52" s="4">
        <f t="shared" si="3"/>
        <v>-4093.6099999999878</v>
      </c>
      <c r="P52" s="4">
        <f t="shared" si="3"/>
        <v>772428.97</v>
      </c>
      <c r="Q52" s="4">
        <f t="shared" si="3"/>
        <v>940279.34</v>
      </c>
      <c r="R52" s="4">
        <f t="shared" si="3"/>
        <v>569109.53</v>
      </c>
      <c r="S52" s="16">
        <f t="shared" si="3"/>
        <v>894767.96</v>
      </c>
      <c r="T52" s="4">
        <f t="shared" si="3"/>
        <v>13396.99</v>
      </c>
      <c r="U52" s="4">
        <f t="shared" si="3"/>
        <v>5503037.6100000003</v>
      </c>
      <c r="V52" s="4">
        <f t="shared" si="3"/>
        <v>206824.18000000002</v>
      </c>
      <c r="W52" s="4">
        <f t="shared" si="3"/>
        <v>303596.45</v>
      </c>
      <c r="X52" s="4">
        <f t="shared" si="3"/>
        <v>2252177.29</v>
      </c>
      <c r="Y52" s="4">
        <f t="shared" si="3"/>
        <v>1563455.3200000003</v>
      </c>
      <c r="Z52" s="4">
        <f t="shared" si="3"/>
        <v>812616.52</v>
      </c>
      <c r="AA52" s="4">
        <f t="shared" si="3"/>
        <v>256790.7</v>
      </c>
      <c r="AB52" s="4">
        <f t="shared" si="3"/>
        <v>6593179.2000000002</v>
      </c>
      <c r="AC52" s="4">
        <f t="shared" si="3"/>
        <v>-6905.28</v>
      </c>
      <c r="AD52" s="4">
        <f>SUM(AD4:AD51)</f>
        <v>267186.77</v>
      </c>
      <c r="AE52" s="4">
        <f t="shared" si="3"/>
        <v>103066.07</v>
      </c>
      <c r="AF52" s="4">
        <f t="shared" si="3"/>
        <v>1046680.78</v>
      </c>
      <c r="AG52" s="4">
        <f t="shared" si="3"/>
        <v>1581703.95</v>
      </c>
      <c r="AH52" s="4">
        <f t="shared" si="3"/>
        <v>324583.24</v>
      </c>
      <c r="AI52" s="4">
        <f t="shared" si="3"/>
        <v>517714.38</v>
      </c>
      <c r="AJ52" s="4">
        <f t="shared" si="3"/>
        <v>20269835.949999999</v>
      </c>
      <c r="AK52" s="4">
        <f>SUM(H52:AJ52)</f>
        <v>47510888.699999988</v>
      </c>
      <c r="AL52" s="8">
        <f t="shared" si="2"/>
        <v>6612.2299999967217</v>
      </c>
    </row>
    <row r="53" spans="1:38">
      <c r="A53" s="1"/>
      <c r="B53" s="13"/>
      <c r="C53" s="20" t="s">
        <v>38</v>
      </c>
      <c r="D53" s="4">
        <f>SUM(D5:D52)</f>
        <v>178800.63000000003</v>
      </c>
      <c r="E53" s="6">
        <f>SUM(E5:E52)</f>
        <v>178800.63</v>
      </c>
      <c r="F53" s="6">
        <f>SUM(F5:F52)</f>
        <v>0</v>
      </c>
      <c r="G53" s="6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8"/>
      <c r="AL53" s="61">
        <v>-5622.53</v>
      </c>
    </row>
    <row r="54" spans="1:38">
      <c r="B54" s="1"/>
      <c r="C54" s="19" t="s">
        <v>33</v>
      </c>
      <c r="D54" s="4">
        <f>+E53-D55</f>
        <v>178800.63</v>
      </c>
      <c r="AL54" s="61">
        <v>-295.16000000000003</v>
      </c>
    </row>
    <row r="55" spans="1:38">
      <c r="C55" s="20" t="s">
        <v>34</v>
      </c>
      <c r="D55" s="15">
        <f>E50</f>
        <v>0</v>
      </c>
      <c r="AK55" s="18"/>
      <c r="AL55" s="8"/>
    </row>
    <row r="56" spans="1:38">
      <c r="AL56" s="8"/>
    </row>
    <row r="57" spans="1:38">
      <c r="AK57" s="40" t="s">
        <v>164</v>
      </c>
      <c r="AL57" s="49">
        <v>-1250</v>
      </c>
    </row>
    <row r="58" spans="1:38">
      <c r="AK58" s="40" t="s">
        <v>136</v>
      </c>
      <c r="AL58" s="50">
        <v>-100</v>
      </c>
    </row>
    <row r="59" spans="1:38">
      <c r="AK59" s="43" t="s">
        <v>41</v>
      </c>
      <c r="AL59" s="51"/>
    </row>
    <row r="60" spans="1:38">
      <c r="AK60" s="52" t="s">
        <v>169</v>
      </c>
      <c r="AL60" s="50">
        <v>31.98</v>
      </c>
    </row>
    <row r="61" spans="1:38">
      <c r="AK61" s="43" t="s">
        <v>168</v>
      </c>
      <c r="AL61" s="50">
        <v>624</v>
      </c>
    </row>
    <row r="62" spans="1:38" ht="30">
      <c r="AK62" s="43" t="s">
        <v>345</v>
      </c>
      <c r="AL62" s="50">
        <v>0.09</v>
      </c>
    </row>
    <row r="63" spans="1:38">
      <c r="AK63" s="40" t="s">
        <v>346</v>
      </c>
      <c r="AL63" s="50">
        <v>-0.2</v>
      </c>
    </row>
    <row r="64" spans="1:38">
      <c r="AL64" s="8"/>
    </row>
    <row r="65" spans="38:38">
      <c r="AL65" s="21">
        <f>SUM(AL52:AL64)</f>
        <v>0.40999999672193549</v>
      </c>
    </row>
    <row r="66" spans="38:38">
      <c r="AL66" s="16"/>
    </row>
    <row r="67" spans="38:38">
      <c r="AL67" s="16"/>
    </row>
    <row r="68" spans="38:38">
      <c r="AL68" s="8"/>
    </row>
    <row r="69" spans="38:38">
      <c r="AL69" s="8"/>
    </row>
    <row r="70" spans="38:38">
      <c r="AL70" s="8"/>
    </row>
    <row r="71" spans="38:38">
      <c r="AL71" s="37">
        <f>SUM(AL52:AL70)</f>
        <v>0.81999999344387098</v>
      </c>
    </row>
  </sheetData>
  <pageMargins left="0.75" right="0.75" top="1" bottom="1" header="0.5" footer="0.5"/>
  <pageSetup scale="63" orientation="portrait" r:id="rId1"/>
  <headerFooter alignWithMargins="0"/>
  <colBreaks count="2" manualBreakCount="2">
    <brk id="7" max="53" man="1"/>
    <brk id="16" max="5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71"/>
  <sheetViews>
    <sheetView topLeftCell="S27" zoomScale="80" zoomScaleNormal="80" zoomScaleSheetLayoutView="100" workbookViewId="0">
      <selection activeCell="AK53" sqref="AK53:AL65"/>
    </sheetView>
  </sheetViews>
  <sheetFormatPr defaultColWidth="0" defaultRowHeight="12.3"/>
  <cols>
    <col min="1" max="1" width="7.1640625" customWidth="1"/>
    <col min="2" max="2" width="26.27734375" bestFit="1" customWidth="1"/>
    <col min="3" max="3" width="65" bestFit="1" customWidth="1"/>
    <col min="4" max="4" width="12.71875" bestFit="1" customWidth="1"/>
    <col min="5" max="5" width="13.5546875" bestFit="1" customWidth="1"/>
    <col min="6" max="6" width="10.1640625" bestFit="1" customWidth="1"/>
    <col min="7" max="7" width="18" customWidth="1"/>
    <col min="8" max="8" width="16.27734375" bestFit="1" customWidth="1"/>
    <col min="9" max="9" width="15.44140625" bestFit="1" customWidth="1"/>
    <col min="10" max="10" width="7.71875" customWidth="1"/>
    <col min="11" max="11" width="14.27734375" bestFit="1" customWidth="1"/>
    <col min="12" max="12" width="13.44140625" customWidth="1"/>
    <col min="13" max="13" width="16.27734375" customWidth="1"/>
    <col min="14" max="14" width="16.27734375" bestFit="1" customWidth="1"/>
    <col min="15" max="15" width="16" bestFit="1" customWidth="1"/>
    <col min="16" max="18" width="14.27734375" bestFit="1" customWidth="1"/>
    <col min="19" max="19" width="16.27734375" bestFit="1" customWidth="1"/>
    <col min="20" max="20" width="12.71875" bestFit="1" customWidth="1"/>
    <col min="21" max="21" width="16.27734375" bestFit="1" customWidth="1"/>
    <col min="22" max="23" width="14.27734375" bestFit="1" customWidth="1"/>
    <col min="24" max="24" width="16.27734375" bestFit="1" customWidth="1"/>
    <col min="25" max="25" width="16.83203125" bestFit="1" customWidth="1"/>
    <col min="26" max="27" width="14.27734375" bestFit="1" customWidth="1"/>
    <col min="28" max="28" width="16.27734375" customWidth="1"/>
    <col min="29" max="29" width="14.5546875" bestFit="1" customWidth="1"/>
    <col min="30" max="30" width="14.27734375" bestFit="1" customWidth="1"/>
    <col min="31" max="31" width="18.27734375" bestFit="1" customWidth="1"/>
    <col min="32" max="32" width="17" bestFit="1" customWidth="1"/>
    <col min="33" max="34" width="18.27734375" bestFit="1" customWidth="1"/>
    <col min="35" max="35" width="14.27734375" bestFit="1" customWidth="1"/>
    <col min="36" max="36" width="18" bestFit="1" customWidth="1"/>
    <col min="37" max="37" width="18.5546875" bestFit="1" customWidth="1"/>
    <col min="38" max="38" width="14.1640625" customWidth="1"/>
    <col min="39" max="40" width="0" hidden="1" customWidth="1"/>
    <col min="41" max="16384" width="9.1640625" hidden="1"/>
  </cols>
  <sheetData>
    <row r="1" spans="1:38" ht="15.9">
      <c r="A1" s="1"/>
      <c r="B1" s="2" t="s">
        <v>172</v>
      </c>
      <c r="C1" s="3" t="s">
        <v>0</v>
      </c>
      <c r="D1" s="4" t="s">
        <v>1</v>
      </c>
      <c r="E1" s="5">
        <f>'CB FY23-04'!E1+1</f>
        <v>5</v>
      </c>
      <c r="F1" s="6"/>
      <c r="G1" s="6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>
      <c r="A2" s="1"/>
      <c r="B2" s="7" t="s">
        <v>35</v>
      </c>
      <c r="C2" s="1"/>
      <c r="D2" s="4"/>
      <c r="E2" s="6"/>
      <c r="F2" s="6"/>
      <c r="G2" s="6"/>
      <c r="H2" s="4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60">
      <c r="A3" s="1" t="s">
        <v>2</v>
      </c>
      <c r="B3" s="1" t="s">
        <v>3</v>
      </c>
      <c r="C3" s="1" t="s">
        <v>4</v>
      </c>
      <c r="D3" s="4"/>
      <c r="E3" s="6" t="s">
        <v>5</v>
      </c>
      <c r="F3" s="6" t="s">
        <v>6</v>
      </c>
      <c r="G3" s="6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138</v>
      </c>
      <c r="Z3" s="9" t="s">
        <v>161</v>
      </c>
      <c r="AA3" s="9" t="s">
        <v>40</v>
      </c>
      <c r="AB3" s="10" t="s">
        <v>25</v>
      </c>
      <c r="AC3" s="10" t="s">
        <v>26</v>
      </c>
      <c r="AD3" s="10" t="s">
        <v>36</v>
      </c>
      <c r="AE3" s="10" t="s">
        <v>27</v>
      </c>
      <c r="AF3" s="10" t="s">
        <v>28</v>
      </c>
      <c r="AG3" s="10" t="s">
        <v>29</v>
      </c>
      <c r="AH3" s="10" t="s">
        <v>30</v>
      </c>
      <c r="AI3" s="10" t="s">
        <v>37</v>
      </c>
      <c r="AJ3" s="10" t="s">
        <v>42</v>
      </c>
      <c r="AK3" s="11" t="s">
        <v>31</v>
      </c>
      <c r="AL3" s="11" t="s">
        <v>32</v>
      </c>
    </row>
    <row r="4" spans="1:38" ht="15">
      <c r="A4" s="1">
        <v>21</v>
      </c>
      <c r="B4" s="1" t="s">
        <v>264</v>
      </c>
      <c r="C4" s="1" t="s">
        <v>46</v>
      </c>
      <c r="D4" s="4">
        <v>60</v>
      </c>
      <c r="E4" s="6"/>
      <c r="F4" s="6"/>
      <c r="G4" s="6">
        <f>'CB FY23-04'!G52</f>
        <v>47517500.929999985</v>
      </c>
      <c r="H4" s="6">
        <f>'CB FY23-04'!H52</f>
        <v>189691.63</v>
      </c>
      <c r="I4" s="6">
        <f>'CB FY23-04'!I52</f>
        <v>688994.93</v>
      </c>
      <c r="J4" s="6">
        <f>'CB FY23-04'!J52</f>
        <v>0</v>
      </c>
      <c r="K4" s="6">
        <f>'CB FY23-04'!K52</f>
        <v>175505.08</v>
      </c>
      <c r="L4" s="6">
        <f>'CB FY23-04'!L52</f>
        <v>75450.05</v>
      </c>
      <c r="M4" s="6">
        <f>'CB FY23-04'!M52</f>
        <v>381296.47</v>
      </c>
      <c r="N4" s="6">
        <f>'CB FY23-04'!N52</f>
        <v>1218518.23</v>
      </c>
      <c r="O4" s="6">
        <f>'CB FY23-04'!O52</f>
        <v>-4093.6099999999878</v>
      </c>
      <c r="P4" s="6">
        <f>'CB FY23-04'!P52</f>
        <v>772428.97</v>
      </c>
      <c r="Q4" s="6">
        <f>'CB FY23-04'!Q52</f>
        <v>940279.34</v>
      </c>
      <c r="R4" s="6">
        <f>'CB FY23-04'!R52</f>
        <v>569109.53</v>
      </c>
      <c r="S4" s="6">
        <f>'CB FY23-04'!S52</f>
        <v>894767.96</v>
      </c>
      <c r="T4" s="6">
        <f>'CB FY23-04'!T52</f>
        <v>13396.99</v>
      </c>
      <c r="U4" s="6">
        <f>'CB FY23-04'!U52</f>
        <v>5503037.6100000003</v>
      </c>
      <c r="V4" s="6">
        <f>'CB FY23-04'!V52</f>
        <v>206824.18000000002</v>
      </c>
      <c r="W4" s="6">
        <f>'CB FY23-04'!W52</f>
        <v>303596.45</v>
      </c>
      <c r="X4" s="6">
        <f>'CB FY23-04'!X52</f>
        <v>2252177.29</v>
      </c>
      <c r="Y4" s="6">
        <f>'CB FY23-04'!Y52</f>
        <v>1563455.3200000003</v>
      </c>
      <c r="Z4" s="6">
        <f>'CB FY23-04'!Z52</f>
        <v>812616.52</v>
      </c>
      <c r="AA4" s="6">
        <f>'CB FY23-04'!AA52</f>
        <v>256790.7</v>
      </c>
      <c r="AB4" s="6">
        <f>'CB FY23-04'!AB52</f>
        <v>6593179.2000000002</v>
      </c>
      <c r="AC4" s="6">
        <f>'CB FY23-04'!AC52</f>
        <v>-6905.28</v>
      </c>
      <c r="AD4" s="6">
        <f>'CB FY23-04'!AD52</f>
        <v>267186.77</v>
      </c>
      <c r="AE4" s="6">
        <f>'CB FY23-04'!AE52</f>
        <v>103066.07</v>
      </c>
      <c r="AF4" s="6">
        <f>'CB FY23-04'!AF52</f>
        <v>1046680.78</v>
      </c>
      <c r="AG4" s="6">
        <f>'CB FY23-04'!AG52</f>
        <v>1581703.95</v>
      </c>
      <c r="AH4" s="6">
        <f>'CB FY23-04'!AH52</f>
        <v>324583.24</v>
      </c>
      <c r="AI4" s="6">
        <f>'CB FY23-04'!$AI$52</f>
        <v>517714.38</v>
      </c>
      <c r="AJ4" s="6">
        <f>'CB FY23-04'!$AJ$52</f>
        <v>20269835.949999999</v>
      </c>
      <c r="AK4" s="6">
        <f>'CB FY23-04'!AK52</f>
        <v>47510888.699999988</v>
      </c>
      <c r="AL4" s="6">
        <f>'CB FY23-04'!AL52</f>
        <v>6612.2299999967217</v>
      </c>
    </row>
    <row r="5" spans="1:38" ht="15">
      <c r="A5" s="13"/>
      <c r="B5" s="13"/>
      <c r="C5" s="13" t="s">
        <v>153</v>
      </c>
      <c r="D5" s="15">
        <v>45</v>
      </c>
      <c r="E5" s="15"/>
      <c r="F5" s="15"/>
      <c r="G5" s="6">
        <f t="shared" ref="G5:G52" si="0">G4+E5-F5</f>
        <v>47517500.929999985</v>
      </c>
      <c r="H5" s="4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8">
        <f>AK4+SUM(H5:AJ5)</f>
        <v>47510888.699999988</v>
      </c>
      <c r="AL5" s="8">
        <f>G5-AK5</f>
        <v>6612.2299999967217</v>
      </c>
    </row>
    <row r="6" spans="1:38" ht="15">
      <c r="A6" s="13"/>
      <c r="B6" s="13"/>
      <c r="C6" s="13" t="s">
        <v>170</v>
      </c>
      <c r="D6" s="15">
        <v>165</v>
      </c>
      <c r="E6" s="15"/>
      <c r="F6" s="15"/>
      <c r="G6" s="6">
        <f t="shared" si="0"/>
        <v>47517500.929999985</v>
      </c>
      <c r="H6" s="4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8">
        <f t="shared" ref="AK6:AK51" si="1">AK5+SUM(H6:AJ6)</f>
        <v>47510888.699999988</v>
      </c>
      <c r="AL6" s="8">
        <f t="shared" ref="AL6:AL52" si="2">G6-AK6</f>
        <v>6612.2299999967217</v>
      </c>
    </row>
    <row r="7" spans="1:38" ht="15">
      <c r="A7" s="13"/>
      <c r="B7" s="13" t="s">
        <v>265</v>
      </c>
      <c r="C7" s="13" t="s">
        <v>115</v>
      </c>
      <c r="D7" s="15">
        <v>75</v>
      </c>
      <c r="E7" s="15"/>
      <c r="F7" s="15"/>
      <c r="G7" s="6">
        <f t="shared" si="0"/>
        <v>47517500.929999985</v>
      </c>
      <c r="H7" s="4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8">
        <f t="shared" si="1"/>
        <v>47510888.699999988</v>
      </c>
      <c r="AL7" s="8">
        <f t="shared" si="2"/>
        <v>6612.2299999967217</v>
      </c>
    </row>
    <row r="8" spans="1:38" ht="15">
      <c r="A8" s="13"/>
      <c r="B8" s="13"/>
      <c r="C8" s="13" t="s">
        <v>116</v>
      </c>
      <c r="D8" s="15">
        <v>40</v>
      </c>
      <c r="E8" s="15"/>
      <c r="F8" s="15"/>
      <c r="G8" s="6">
        <f t="shared" si="0"/>
        <v>47517500.929999985</v>
      </c>
      <c r="H8" s="4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8">
        <f t="shared" si="1"/>
        <v>47510888.699999988</v>
      </c>
      <c r="AL8" s="8">
        <f t="shared" si="2"/>
        <v>6612.2299999967217</v>
      </c>
    </row>
    <row r="9" spans="1:38" ht="15">
      <c r="A9" s="13"/>
      <c r="B9" s="13"/>
      <c r="C9" s="13" t="s">
        <v>117</v>
      </c>
      <c r="D9" s="15">
        <v>50</v>
      </c>
      <c r="E9" s="15"/>
      <c r="F9" s="15"/>
      <c r="G9" s="6">
        <f t="shared" si="0"/>
        <v>47517500.929999985</v>
      </c>
      <c r="H9" s="4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8">
        <f t="shared" si="1"/>
        <v>47510888.699999988</v>
      </c>
      <c r="AL9" s="8">
        <f t="shared" si="2"/>
        <v>6612.2299999967217</v>
      </c>
    </row>
    <row r="10" spans="1:38" ht="15">
      <c r="A10" s="13"/>
      <c r="B10" s="13"/>
      <c r="C10" s="13" t="s">
        <v>118</v>
      </c>
      <c r="D10" s="15">
        <v>55</v>
      </c>
      <c r="E10" s="15"/>
      <c r="F10" s="15"/>
      <c r="G10" s="6">
        <f t="shared" si="0"/>
        <v>47517500.929999985</v>
      </c>
      <c r="H10" s="4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8">
        <f t="shared" si="1"/>
        <v>47510888.699999988</v>
      </c>
      <c r="AL10" s="8">
        <f t="shared" si="2"/>
        <v>6612.2299999967217</v>
      </c>
    </row>
    <row r="11" spans="1:38" ht="15">
      <c r="A11" s="13"/>
      <c r="B11" s="13"/>
      <c r="C11" s="1" t="s">
        <v>119</v>
      </c>
      <c r="D11" s="15">
        <v>50</v>
      </c>
      <c r="E11" s="15"/>
      <c r="F11" s="15"/>
      <c r="G11" s="6">
        <f t="shared" si="0"/>
        <v>47517500.929999985</v>
      </c>
      <c r="H11" s="4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8">
        <f t="shared" si="1"/>
        <v>47510888.699999988</v>
      </c>
      <c r="AL11" s="8">
        <f t="shared" si="2"/>
        <v>6612.2299999967217</v>
      </c>
    </row>
    <row r="12" spans="1:38" ht="15">
      <c r="A12" s="13"/>
      <c r="B12" s="13"/>
      <c r="C12" s="13" t="s">
        <v>154</v>
      </c>
      <c r="D12" s="15">
        <v>10</v>
      </c>
      <c r="E12" s="15"/>
      <c r="F12" s="15"/>
      <c r="G12" s="6">
        <f t="shared" si="0"/>
        <v>47517500.929999985</v>
      </c>
      <c r="H12" s="4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8">
        <f t="shared" si="1"/>
        <v>47510888.699999988</v>
      </c>
      <c r="AL12" s="8">
        <f t="shared" si="2"/>
        <v>6612.2299999967217</v>
      </c>
    </row>
    <row r="13" spans="1:38" ht="15">
      <c r="A13" s="13"/>
      <c r="B13" s="13"/>
      <c r="C13" s="13" t="s">
        <v>120</v>
      </c>
      <c r="D13" s="15">
        <v>75</v>
      </c>
      <c r="E13" s="15"/>
      <c r="F13" s="15"/>
      <c r="G13" s="6">
        <f t="shared" si="0"/>
        <v>47517500.929999985</v>
      </c>
      <c r="H13" s="4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8">
        <f t="shared" si="1"/>
        <v>47510888.699999988</v>
      </c>
      <c r="AL13" s="8">
        <f t="shared" si="2"/>
        <v>6612.2299999967217</v>
      </c>
    </row>
    <row r="14" spans="1:38" ht="15">
      <c r="A14" s="13"/>
      <c r="B14" s="13" t="s">
        <v>266</v>
      </c>
      <c r="C14" s="13" t="s">
        <v>267</v>
      </c>
      <c r="D14" s="15">
        <v>250</v>
      </c>
      <c r="E14" s="15"/>
      <c r="F14" s="15"/>
      <c r="G14" s="6">
        <f t="shared" si="0"/>
        <v>47517500.929999985</v>
      </c>
      <c r="H14" s="4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8">
        <f t="shared" si="1"/>
        <v>47510888.699999988</v>
      </c>
      <c r="AL14" s="8">
        <f t="shared" si="2"/>
        <v>6612.2299999967217</v>
      </c>
    </row>
    <row r="15" spans="1:38" ht="15">
      <c r="A15" s="13"/>
      <c r="B15" s="13"/>
      <c r="C15" s="13" t="s">
        <v>268</v>
      </c>
      <c r="D15" s="15">
        <v>6000</v>
      </c>
      <c r="E15" s="15"/>
      <c r="F15" s="15"/>
      <c r="G15" s="6">
        <f t="shared" si="0"/>
        <v>47517500.929999985</v>
      </c>
      <c r="H15" s="4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8">
        <f t="shared" si="1"/>
        <v>47510888.699999988</v>
      </c>
      <c r="AL15" s="8">
        <f t="shared" si="2"/>
        <v>6612.2299999967217</v>
      </c>
    </row>
    <row r="16" spans="1:38" ht="15">
      <c r="A16" s="13"/>
      <c r="B16" s="13" t="s">
        <v>269</v>
      </c>
      <c r="C16" s="13" t="s">
        <v>127</v>
      </c>
      <c r="D16" s="15">
        <v>100</v>
      </c>
      <c r="E16" s="15"/>
      <c r="F16" s="15"/>
      <c r="G16" s="6">
        <f t="shared" si="0"/>
        <v>47517500.929999985</v>
      </c>
      <c r="H16" s="4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8">
        <f t="shared" si="1"/>
        <v>47510888.699999988</v>
      </c>
      <c r="AL16" s="8">
        <f t="shared" si="2"/>
        <v>6612.2299999967217</v>
      </c>
    </row>
    <row r="17" spans="1:38" ht="15">
      <c r="A17" s="13"/>
      <c r="B17" s="13"/>
      <c r="C17" s="13" t="s">
        <v>114</v>
      </c>
      <c r="D17" s="15">
        <v>200</v>
      </c>
      <c r="E17" s="15"/>
      <c r="F17" s="15"/>
      <c r="G17" s="6">
        <f t="shared" si="0"/>
        <v>47517500.929999985</v>
      </c>
      <c r="H17" s="4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8">
        <f t="shared" si="1"/>
        <v>47510888.699999988</v>
      </c>
      <c r="AL17" s="8">
        <f t="shared" si="2"/>
        <v>6612.2299999967217</v>
      </c>
    </row>
    <row r="18" spans="1:38" ht="15">
      <c r="A18" s="13"/>
      <c r="B18" s="13"/>
      <c r="C18" s="13" t="s">
        <v>142</v>
      </c>
      <c r="D18" s="15">
        <v>300</v>
      </c>
      <c r="E18" s="15">
        <f>SUM(D4:D18)</f>
        <v>7475</v>
      </c>
      <c r="F18" s="15"/>
      <c r="G18" s="6">
        <f t="shared" si="0"/>
        <v>47524975.929999985</v>
      </c>
      <c r="H18" s="4">
        <v>7475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8">
        <f t="shared" si="1"/>
        <v>47518363.699999988</v>
      </c>
      <c r="AL18" s="8">
        <f t="shared" si="2"/>
        <v>6612.2299999967217</v>
      </c>
    </row>
    <row r="19" spans="1:38" ht="15">
      <c r="A19" s="13"/>
      <c r="B19" s="13"/>
      <c r="C19" s="13"/>
      <c r="D19" s="15"/>
      <c r="E19" s="15"/>
      <c r="F19" s="15"/>
      <c r="G19" s="6">
        <f t="shared" si="0"/>
        <v>47524975.929999985</v>
      </c>
      <c r="H19" s="4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8">
        <f t="shared" si="1"/>
        <v>47518363.699999988</v>
      </c>
      <c r="AL19" s="8">
        <f t="shared" si="2"/>
        <v>6612.2299999967217</v>
      </c>
    </row>
    <row r="20" spans="1:38" ht="15">
      <c r="A20" s="13">
        <v>21</v>
      </c>
      <c r="B20" s="13" t="s">
        <v>270</v>
      </c>
      <c r="C20" s="13" t="s">
        <v>200</v>
      </c>
      <c r="D20" s="15">
        <v>19316.169999999998</v>
      </c>
      <c r="E20" s="15">
        <f>SUM(D20)</f>
        <v>19316.169999999998</v>
      </c>
      <c r="F20" s="15"/>
      <c r="G20" s="6">
        <f t="shared" si="0"/>
        <v>47544292.099999987</v>
      </c>
      <c r="H20" s="4"/>
      <c r="I20" s="16"/>
      <c r="J20" s="16"/>
      <c r="K20" s="16"/>
      <c r="L20" s="16"/>
      <c r="M20" s="16"/>
      <c r="N20" s="16"/>
      <c r="O20" s="56">
        <v>19316.169999999998</v>
      </c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8">
        <f t="shared" si="1"/>
        <v>47537679.86999999</v>
      </c>
      <c r="AL20" s="8">
        <f t="shared" si="2"/>
        <v>6612.2299999967217</v>
      </c>
    </row>
    <row r="21" spans="1:38" ht="15">
      <c r="A21" s="13"/>
      <c r="B21" s="13"/>
      <c r="C21" s="13"/>
      <c r="D21" s="15"/>
      <c r="E21" s="15"/>
      <c r="F21" s="15"/>
      <c r="G21" s="6">
        <f t="shared" si="0"/>
        <v>47544292.099999987</v>
      </c>
      <c r="H21" s="4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8">
        <f t="shared" si="1"/>
        <v>47537679.86999999</v>
      </c>
      <c r="AL21" s="8">
        <f t="shared" si="2"/>
        <v>6612.2299999967217</v>
      </c>
    </row>
    <row r="22" spans="1:38" ht="15">
      <c r="A22" s="13">
        <v>22</v>
      </c>
      <c r="B22" s="13" t="s">
        <v>271</v>
      </c>
      <c r="C22" s="13" t="s">
        <v>200</v>
      </c>
      <c r="D22" s="15">
        <v>26841.68</v>
      </c>
      <c r="E22" s="15">
        <f>SUM(D22)</f>
        <v>26841.68</v>
      </c>
      <c r="F22" s="15"/>
      <c r="G22" s="6">
        <f t="shared" si="0"/>
        <v>47571133.779999986</v>
      </c>
      <c r="H22" s="4"/>
      <c r="I22" s="16"/>
      <c r="J22" s="16"/>
      <c r="K22" s="16"/>
      <c r="L22" s="16"/>
      <c r="M22" s="16"/>
      <c r="N22" s="16"/>
      <c r="O22" s="56">
        <v>26841.68</v>
      </c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8">
        <f t="shared" si="1"/>
        <v>47564521.54999999</v>
      </c>
      <c r="AL22" s="8">
        <f t="shared" si="2"/>
        <v>6612.2299999967217</v>
      </c>
    </row>
    <row r="23" spans="1:38" ht="15">
      <c r="A23" s="13"/>
      <c r="B23" s="13"/>
      <c r="C23" s="13"/>
      <c r="D23" s="15"/>
      <c r="E23" s="15"/>
      <c r="F23" s="15"/>
      <c r="G23" s="6">
        <f t="shared" si="0"/>
        <v>47571133.779999986</v>
      </c>
      <c r="H23" s="4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B23" s="16"/>
      <c r="AC23" s="16"/>
      <c r="AD23" s="16"/>
      <c r="AE23" s="16"/>
      <c r="AF23" s="16"/>
      <c r="AG23" s="16"/>
      <c r="AH23" s="16"/>
      <c r="AI23" s="16"/>
      <c r="AJ23" s="16"/>
      <c r="AK23" s="8">
        <f t="shared" si="1"/>
        <v>47564521.54999999</v>
      </c>
      <c r="AL23" s="8">
        <f t="shared" si="2"/>
        <v>6612.2299999967217</v>
      </c>
    </row>
    <row r="24" spans="1:38" ht="15">
      <c r="A24" s="13">
        <v>23</v>
      </c>
      <c r="B24" s="13" t="s">
        <v>272</v>
      </c>
      <c r="C24" s="1" t="s">
        <v>200</v>
      </c>
      <c r="D24" s="15">
        <v>12035.67</v>
      </c>
      <c r="E24" s="15">
        <f>SUM(D24)</f>
        <v>12035.67</v>
      </c>
      <c r="F24" s="15"/>
      <c r="G24" s="6">
        <f t="shared" si="0"/>
        <v>47583169.449999988</v>
      </c>
      <c r="H24" s="4"/>
      <c r="I24" s="16"/>
      <c r="J24" s="16"/>
      <c r="K24" s="16"/>
      <c r="L24" s="16"/>
      <c r="M24" s="16"/>
      <c r="N24" s="16"/>
      <c r="O24" s="56">
        <v>12035.67</v>
      </c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B24" s="16"/>
      <c r="AC24" s="16"/>
      <c r="AD24" s="16"/>
      <c r="AE24" s="16"/>
      <c r="AF24" s="16"/>
      <c r="AG24" s="16"/>
      <c r="AH24" s="16"/>
      <c r="AI24" s="16"/>
      <c r="AJ24" s="16"/>
      <c r="AK24" s="8">
        <f t="shared" si="1"/>
        <v>47576557.219999991</v>
      </c>
      <c r="AL24" s="8">
        <f t="shared" si="2"/>
        <v>6612.2299999967217</v>
      </c>
    </row>
    <row r="25" spans="1:38" ht="15">
      <c r="A25" s="13"/>
      <c r="B25" s="13"/>
      <c r="C25" s="13"/>
      <c r="D25" s="15"/>
      <c r="E25" s="15"/>
      <c r="F25" s="15"/>
      <c r="G25" s="6">
        <f t="shared" si="0"/>
        <v>47583169.449999988</v>
      </c>
      <c r="H25" s="4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5"/>
      <c r="AD25" s="16"/>
      <c r="AE25" s="16"/>
      <c r="AF25" s="16"/>
      <c r="AG25" s="16"/>
      <c r="AH25" s="16"/>
      <c r="AI25" s="16"/>
      <c r="AJ25" s="16"/>
      <c r="AK25" s="8">
        <f t="shared" si="1"/>
        <v>47576557.219999991</v>
      </c>
      <c r="AL25" s="8">
        <f t="shared" si="2"/>
        <v>6612.2299999967217</v>
      </c>
    </row>
    <row r="26" spans="1:38" ht="15">
      <c r="A26" s="13">
        <v>24</v>
      </c>
      <c r="B26" s="13" t="s">
        <v>273</v>
      </c>
      <c r="C26" s="13" t="s">
        <v>200</v>
      </c>
      <c r="D26" s="15">
        <v>15383.9</v>
      </c>
      <c r="E26" s="15">
        <f>SUM(D26)</f>
        <v>15383.9</v>
      </c>
      <c r="F26" s="15"/>
      <c r="G26" s="6">
        <f t="shared" si="0"/>
        <v>47598553.349999987</v>
      </c>
      <c r="H26" s="4"/>
      <c r="I26" s="16"/>
      <c r="J26" s="16"/>
      <c r="K26" s="16"/>
      <c r="L26" s="16"/>
      <c r="M26" s="16"/>
      <c r="N26" s="16"/>
      <c r="O26" s="56">
        <v>15383.9</v>
      </c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5"/>
      <c r="AD26" s="16"/>
      <c r="AE26" s="16"/>
      <c r="AF26" s="16"/>
      <c r="AG26" s="16"/>
      <c r="AH26" s="16"/>
      <c r="AI26" s="16"/>
      <c r="AJ26" s="16"/>
      <c r="AK26" s="8">
        <f t="shared" si="1"/>
        <v>47591941.11999999</v>
      </c>
      <c r="AL26" s="8">
        <f t="shared" si="2"/>
        <v>6612.2299999967217</v>
      </c>
    </row>
    <row r="27" spans="1:38" ht="15">
      <c r="A27" s="13"/>
      <c r="B27" s="13"/>
      <c r="C27" s="13"/>
      <c r="D27" s="15"/>
      <c r="E27" s="15"/>
      <c r="F27" s="15"/>
      <c r="G27" s="6">
        <f t="shared" si="0"/>
        <v>47598553.349999987</v>
      </c>
      <c r="H27" s="4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5"/>
      <c r="AD27" s="16"/>
      <c r="AE27" s="16"/>
      <c r="AF27" s="16"/>
      <c r="AG27" s="16"/>
      <c r="AH27" s="16"/>
      <c r="AI27" s="16"/>
      <c r="AJ27" s="16"/>
      <c r="AK27" s="8">
        <f t="shared" si="1"/>
        <v>47591941.11999999</v>
      </c>
      <c r="AL27" s="8">
        <f t="shared" si="2"/>
        <v>6612.2299999967217</v>
      </c>
    </row>
    <row r="28" spans="1:38" ht="15">
      <c r="A28" s="13">
        <v>25</v>
      </c>
      <c r="B28" s="13" t="s">
        <v>274</v>
      </c>
      <c r="C28" s="13" t="s">
        <v>200</v>
      </c>
      <c r="D28" s="15">
        <v>30011.45</v>
      </c>
      <c r="E28" s="15">
        <f>SUM(D28)</f>
        <v>30011.45</v>
      </c>
      <c r="F28" s="15"/>
      <c r="G28" s="6">
        <f t="shared" si="0"/>
        <v>47628564.79999999</v>
      </c>
      <c r="H28" s="4"/>
      <c r="I28" s="16"/>
      <c r="J28" s="16"/>
      <c r="K28" s="16"/>
      <c r="L28" s="16"/>
      <c r="M28" s="16"/>
      <c r="N28" s="16"/>
      <c r="O28" s="56">
        <v>30011.45</v>
      </c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5"/>
      <c r="AD28" s="16"/>
      <c r="AH28" s="16"/>
      <c r="AI28" s="16"/>
      <c r="AJ28" s="16"/>
      <c r="AK28" s="8">
        <f t="shared" si="1"/>
        <v>47621952.569999993</v>
      </c>
      <c r="AL28" s="8">
        <f t="shared" si="2"/>
        <v>6612.2299999967217</v>
      </c>
    </row>
    <row r="29" spans="1:38" ht="15">
      <c r="A29" s="13"/>
      <c r="B29" s="13"/>
      <c r="C29" s="13"/>
      <c r="D29" s="15"/>
      <c r="E29" s="15"/>
      <c r="F29" s="15"/>
      <c r="G29" s="6">
        <f t="shared" si="0"/>
        <v>47628564.79999999</v>
      </c>
      <c r="H29" s="4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5"/>
      <c r="AD29" s="16"/>
      <c r="AE29" s="16"/>
      <c r="AF29" s="16"/>
      <c r="AG29" s="16"/>
      <c r="AH29" s="16"/>
      <c r="AI29" s="16"/>
      <c r="AJ29" s="16"/>
      <c r="AK29" s="8">
        <f t="shared" si="1"/>
        <v>47621952.569999993</v>
      </c>
      <c r="AL29" s="8">
        <f t="shared" si="2"/>
        <v>6612.2299999967217</v>
      </c>
    </row>
    <row r="30" spans="1:38" ht="15">
      <c r="A30" s="13">
        <v>26</v>
      </c>
      <c r="B30" s="13" t="s">
        <v>275</v>
      </c>
      <c r="C30" s="13" t="s">
        <v>200</v>
      </c>
      <c r="D30" s="15">
        <v>68920.259999999995</v>
      </c>
      <c r="E30" s="15">
        <f>SUM(D30)</f>
        <v>68920.259999999995</v>
      </c>
      <c r="F30" s="15"/>
      <c r="G30" s="6">
        <f t="shared" si="0"/>
        <v>47697485.059999987</v>
      </c>
      <c r="H30" s="4">
        <v>68920.259999999995</v>
      </c>
      <c r="I30" s="16"/>
      <c r="J30" s="16"/>
      <c r="K30" s="16"/>
      <c r="L30" s="16"/>
      <c r="M30" s="25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5"/>
      <c r="AD30" s="16"/>
      <c r="AE30" s="16"/>
      <c r="AF30" s="16"/>
      <c r="AG30" s="16"/>
      <c r="AH30" s="16"/>
      <c r="AI30" s="16"/>
      <c r="AJ30" s="16"/>
      <c r="AK30" s="8">
        <f t="shared" si="1"/>
        <v>47690872.829999991</v>
      </c>
      <c r="AL30" s="8">
        <f t="shared" si="2"/>
        <v>6612.2299999967217</v>
      </c>
    </row>
    <row r="31" spans="1:38" ht="15">
      <c r="A31" s="13"/>
      <c r="B31" s="13"/>
      <c r="C31" s="13"/>
      <c r="D31" s="15"/>
      <c r="E31" s="15"/>
      <c r="F31" s="15"/>
      <c r="G31" s="6">
        <f t="shared" si="0"/>
        <v>47697485.059999987</v>
      </c>
      <c r="H31" s="4"/>
      <c r="I31" s="16"/>
      <c r="J31" s="16"/>
      <c r="K31" s="16"/>
      <c r="L31" s="16"/>
      <c r="M31" s="25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5"/>
      <c r="AD31" s="16"/>
      <c r="AE31" s="16"/>
      <c r="AF31" s="16"/>
      <c r="AG31" s="16"/>
      <c r="AH31" s="16"/>
      <c r="AI31" s="16"/>
      <c r="AJ31" s="16"/>
      <c r="AK31" s="8">
        <f t="shared" si="1"/>
        <v>47690872.829999991</v>
      </c>
      <c r="AL31" s="8">
        <f t="shared" si="2"/>
        <v>6612.2299999967217</v>
      </c>
    </row>
    <row r="32" spans="1:38" ht="15">
      <c r="A32" s="13">
        <v>26</v>
      </c>
      <c r="B32" s="13" t="s">
        <v>276</v>
      </c>
      <c r="C32" s="13" t="s">
        <v>131</v>
      </c>
      <c r="D32" s="15">
        <v>4809.82</v>
      </c>
      <c r="E32" s="15"/>
      <c r="F32" s="15"/>
      <c r="G32" s="6">
        <f t="shared" si="0"/>
        <v>47697485.059999987</v>
      </c>
      <c r="H32" s="4"/>
      <c r="I32" s="16"/>
      <c r="J32" s="16"/>
      <c r="K32" s="16"/>
      <c r="L32" s="16"/>
      <c r="M32" s="25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8">
        <f t="shared" si="1"/>
        <v>47690872.829999991</v>
      </c>
      <c r="AL32" s="8">
        <f t="shared" si="2"/>
        <v>6612.2299999967217</v>
      </c>
    </row>
    <row r="33" spans="1:38" ht="15">
      <c r="A33" s="13"/>
      <c r="B33" s="13"/>
      <c r="C33" s="13" t="s">
        <v>200</v>
      </c>
      <c r="D33" s="15">
        <v>28223.29</v>
      </c>
      <c r="E33" s="15"/>
      <c r="F33" s="15"/>
      <c r="G33" s="6">
        <f t="shared" si="0"/>
        <v>47697485.059999987</v>
      </c>
      <c r="H33" s="4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8">
        <f t="shared" si="1"/>
        <v>47690872.829999991</v>
      </c>
      <c r="AL33" s="8">
        <f t="shared" si="2"/>
        <v>6612.2299999967217</v>
      </c>
    </row>
    <row r="34" spans="1:38" ht="15">
      <c r="A34" s="13"/>
      <c r="B34" s="13"/>
      <c r="C34" s="13" t="s">
        <v>141</v>
      </c>
      <c r="D34" s="15">
        <v>156.44999999999999</v>
      </c>
      <c r="E34" s="15">
        <f>SUM(D32:D34)</f>
        <v>33189.56</v>
      </c>
      <c r="F34" s="15"/>
      <c r="G34" s="6">
        <f t="shared" si="0"/>
        <v>47730674.61999999</v>
      </c>
      <c r="H34" s="4"/>
      <c r="I34" s="16"/>
      <c r="J34" s="16"/>
      <c r="K34" s="16"/>
      <c r="L34" s="16"/>
      <c r="M34" s="16"/>
      <c r="N34" s="16"/>
      <c r="O34" s="56">
        <v>33189.56</v>
      </c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8">
        <f t="shared" si="1"/>
        <v>47724062.389999993</v>
      </c>
      <c r="AL34" s="8">
        <f t="shared" si="2"/>
        <v>6612.2299999967217</v>
      </c>
    </row>
    <row r="35" spans="1:38" ht="15">
      <c r="A35" s="13"/>
      <c r="B35" s="13"/>
      <c r="C35" s="13"/>
      <c r="D35" s="15"/>
      <c r="E35" s="15"/>
      <c r="F35" s="15"/>
      <c r="G35" s="6">
        <f t="shared" si="0"/>
        <v>47730674.61999999</v>
      </c>
      <c r="H35" s="4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8">
        <f t="shared" si="1"/>
        <v>47724062.389999993</v>
      </c>
      <c r="AL35" s="8">
        <f t="shared" si="2"/>
        <v>6612.2299999967217</v>
      </c>
    </row>
    <row r="36" spans="1:38" ht="15">
      <c r="A36" s="13">
        <v>14</v>
      </c>
      <c r="B36" s="13" t="s">
        <v>277</v>
      </c>
      <c r="C36" s="13" t="s">
        <v>204</v>
      </c>
      <c r="D36" s="15">
        <v>79.92</v>
      </c>
      <c r="E36" s="15"/>
      <c r="F36" s="15"/>
      <c r="G36" s="6">
        <f t="shared" si="0"/>
        <v>47730674.61999999</v>
      </c>
      <c r="H36" s="4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8">
        <f t="shared" si="1"/>
        <v>47724062.389999993</v>
      </c>
      <c r="AL36" s="8">
        <f t="shared" si="2"/>
        <v>6612.2299999967217</v>
      </c>
    </row>
    <row r="37" spans="1:38" ht="15">
      <c r="A37" s="13"/>
      <c r="B37" s="13"/>
      <c r="C37" s="1" t="s">
        <v>200</v>
      </c>
      <c r="D37" s="15">
        <v>107223.17</v>
      </c>
      <c r="E37" s="15">
        <f>SUM(D36:D37)</f>
        <v>107303.09</v>
      </c>
      <c r="F37" s="15"/>
      <c r="G37" s="6">
        <f t="shared" si="0"/>
        <v>47837977.709999993</v>
      </c>
      <c r="H37" s="4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>
        <v>107303.09</v>
      </c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8">
        <f t="shared" si="1"/>
        <v>47831365.479999997</v>
      </c>
      <c r="AL37" s="8">
        <f t="shared" si="2"/>
        <v>6612.2299999967217</v>
      </c>
    </row>
    <row r="38" spans="1:38" ht="15">
      <c r="A38" s="13"/>
      <c r="B38" s="13"/>
      <c r="C38" s="13"/>
      <c r="D38" s="15"/>
      <c r="E38" s="15"/>
      <c r="F38" s="15"/>
      <c r="G38" s="6">
        <f t="shared" si="0"/>
        <v>47837977.709999993</v>
      </c>
      <c r="H38" s="4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8">
        <f t="shared" si="1"/>
        <v>47831365.479999997</v>
      </c>
      <c r="AL38" s="8">
        <f t="shared" si="2"/>
        <v>6612.2299999967217</v>
      </c>
    </row>
    <row r="39" spans="1:38" ht="15">
      <c r="A39" s="13">
        <v>15</v>
      </c>
      <c r="B39" s="13" t="s">
        <v>278</v>
      </c>
      <c r="C39" s="13" t="s">
        <v>204</v>
      </c>
      <c r="D39" s="15">
        <v>44.52</v>
      </c>
      <c r="E39" s="15"/>
      <c r="F39" s="15"/>
      <c r="G39" s="6">
        <f t="shared" si="0"/>
        <v>47837977.709999993</v>
      </c>
      <c r="H39" s="4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8">
        <f t="shared" si="1"/>
        <v>47831365.479999997</v>
      </c>
      <c r="AL39" s="8">
        <f t="shared" si="2"/>
        <v>6612.2299999967217</v>
      </c>
    </row>
    <row r="40" spans="1:38" ht="15">
      <c r="A40" s="13"/>
      <c r="B40" s="13"/>
      <c r="C40" s="13" t="s">
        <v>200</v>
      </c>
      <c r="D40" s="15">
        <v>44841.11</v>
      </c>
      <c r="E40" s="15">
        <f>SUM(D39:D40)</f>
        <v>44885.63</v>
      </c>
      <c r="F40" s="15"/>
      <c r="G40" s="6">
        <f t="shared" si="0"/>
        <v>47882863.339999996</v>
      </c>
      <c r="H40" s="4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>
        <v>44885.63</v>
      </c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8">
        <f t="shared" si="1"/>
        <v>47876251.109999999</v>
      </c>
      <c r="AL40" s="8">
        <f t="shared" si="2"/>
        <v>6612.2299999967217</v>
      </c>
    </row>
    <row r="41" spans="1:38" ht="15">
      <c r="A41" s="13"/>
      <c r="B41" s="13"/>
      <c r="C41" s="13"/>
      <c r="D41" s="15"/>
      <c r="E41" s="15"/>
      <c r="F41" s="15"/>
      <c r="G41" s="6">
        <f t="shared" si="0"/>
        <v>47882863.339999996</v>
      </c>
      <c r="H41" s="4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8">
        <f t="shared" si="1"/>
        <v>47876251.109999999</v>
      </c>
      <c r="AL41" s="8">
        <f t="shared" si="2"/>
        <v>6612.2299999967217</v>
      </c>
    </row>
    <row r="42" spans="1:38" ht="15">
      <c r="A42" s="13">
        <v>18</v>
      </c>
      <c r="B42" s="13" t="s">
        <v>279</v>
      </c>
      <c r="C42" s="13" t="s">
        <v>200</v>
      </c>
      <c r="D42" s="15">
        <v>9510.9500000000007</v>
      </c>
      <c r="E42" s="15">
        <f>SUM(D42)</f>
        <v>9510.9500000000007</v>
      </c>
      <c r="F42" s="15"/>
      <c r="G42" s="6">
        <f t="shared" si="0"/>
        <v>47892374.289999999</v>
      </c>
      <c r="H42" s="4"/>
      <c r="I42" s="16"/>
      <c r="J42" s="16"/>
      <c r="K42" s="16"/>
      <c r="L42" s="16"/>
      <c r="M42" s="4"/>
      <c r="N42" s="4"/>
      <c r="O42" s="4"/>
      <c r="P42" s="4"/>
      <c r="Q42" s="4"/>
      <c r="R42" s="16"/>
      <c r="S42" s="16"/>
      <c r="T42" s="16"/>
      <c r="U42" s="16"/>
      <c r="V42" s="16"/>
      <c r="W42" s="16"/>
      <c r="X42" s="16"/>
      <c r="Y42" s="16">
        <v>9510.9500000000007</v>
      </c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8">
        <f t="shared" si="1"/>
        <v>47885762.060000002</v>
      </c>
      <c r="AL42" s="8">
        <f t="shared" si="2"/>
        <v>6612.2299999967217</v>
      </c>
    </row>
    <row r="43" spans="1:38" ht="15">
      <c r="A43" s="13"/>
      <c r="B43" s="13"/>
      <c r="C43" s="13"/>
      <c r="D43" s="15"/>
      <c r="E43" s="15"/>
      <c r="F43" s="15"/>
      <c r="G43" s="6">
        <f t="shared" si="0"/>
        <v>47892374.289999999</v>
      </c>
      <c r="H43" s="4"/>
      <c r="I43" s="16"/>
      <c r="J43" s="16"/>
      <c r="K43" s="16"/>
      <c r="L43" s="16"/>
      <c r="M43" s="4"/>
      <c r="N43" s="4"/>
      <c r="O43" s="4"/>
      <c r="P43" s="4"/>
      <c r="Q43" s="4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8">
        <f t="shared" si="1"/>
        <v>47885762.060000002</v>
      </c>
      <c r="AL43" s="8">
        <f t="shared" si="2"/>
        <v>6612.2299999967217</v>
      </c>
    </row>
    <row r="44" spans="1:38" ht="15">
      <c r="A44" s="13">
        <v>19</v>
      </c>
      <c r="B44" s="13" t="s">
        <v>280</v>
      </c>
      <c r="C44" s="1" t="s">
        <v>204</v>
      </c>
      <c r="D44" s="15">
        <v>4753.16</v>
      </c>
      <c r="E44" s="15"/>
      <c r="F44" s="15"/>
      <c r="G44" s="6">
        <f t="shared" si="0"/>
        <v>47892374.289999999</v>
      </c>
      <c r="H44" s="4"/>
      <c r="I44" s="16"/>
      <c r="J44" s="16"/>
      <c r="K44" s="16"/>
      <c r="L44" s="16"/>
      <c r="M44" s="4"/>
      <c r="N44" s="4"/>
      <c r="O44" s="4"/>
      <c r="P44" s="4"/>
      <c r="Q44" s="4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8">
        <f t="shared" si="1"/>
        <v>47885762.060000002</v>
      </c>
      <c r="AL44" s="8">
        <f t="shared" si="2"/>
        <v>6612.2299999967217</v>
      </c>
    </row>
    <row r="45" spans="1:38" ht="15">
      <c r="A45" s="13"/>
      <c r="B45" s="13"/>
      <c r="C45" s="13" t="s">
        <v>200</v>
      </c>
      <c r="D45" s="15">
        <v>116001.21</v>
      </c>
      <c r="E45" s="15">
        <f>SUM(D44:D45)</f>
        <v>120754.37000000001</v>
      </c>
      <c r="F45" s="15"/>
      <c r="G45" s="6">
        <f t="shared" si="0"/>
        <v>48013128.659999996</v>
      </c>
      <c r="H45" s="4"/>
      <c r="I45" s="16"/>
      <c r="J45" s="16"/>
      <c r="K45" s="16"/>
      <c r="L45" s="16"/>
      <c r="M45" s="4"/>
      <c r="N45" s="4"/>
      <c r="O45" s="4"/>
      <c r="P45" s="4"/>
      <c r="Q45" s="4"/>
      <c r="R45" s="16"/>
      <c r="S45" s="16"/>
      <c r="T45" s="16"/>
      <c r="U45" s="16"/>
      <c r="V45" s="16"/>
      <c r="W45" s="16"/>
      <c r="X45" s="16"/>
      <c r="Y45" s="16">
        <v>120754.37</v>
      </c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8">
        <f t="shared" si="1"/>
        <v>48006516.43</v>
      </c>
      <c r="AL45" s="8">
        <f t="shared" si="2"/>
        <v>6612.2299999967217</v>
      </c>
    </row>
    <row r="46" spans="1:38" ht="15">
      <c r="A46" s="13"/>
      <c r="B46" s="13"/>
      <c r="C46" s="1"/>
      <c r="D46" s="15"/>
      <c r="E46" s="15"/>
      <c r="F46" s="15"/>
      <c r="G46" s="6">
        <f t="shared" si="0"/>
        <v>48013128.659999996</v>
      </c>
      <c r="H46" s="4"/>
      <c r="I46" s="16"/>
      <c r="J46" s="16"/>
      <c r="K46" s="16"/>
      <c r="L46" s="16"/>
      <c r="M46" s="4"/>
      <c r="N46" s="4"/>
      <c r="O46" s="4"/>
      <c r="P46" s="4"/>
      <c r="Q46" s="4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8">
        <f t="shared" si="1"/>
        <v>48006516.43</v>
      </c>
      <c r="AL46" s="8">
        <f t="shared" si="2"/>
        <v>6612.2299999967217</v>
      </c>
    </row>
    <row r="47" spans="1:38" ht="15">
      <c r="A47" s="13">
        <v>20</v>
      </c>
      <c r="B47" s="13" t="s">
        <v>281</v>
      </c>
      <c r="C47" s="13" t="s">
        <v>200</v>
      </c>
      <c r="D47" s="15">
        <v>22059.62</v>
      </c>
      <c r="E47" s="15">
        <f>SUM(D47)</f>
        <v>22059.62</v>
      </c>
      <c r="F47" s="15"/>
      <c r="G47" s="6">
        <f t="shared" si="0"/>
        <v>48035188.279999994</v>
      </c>
      <c r="H47" s="4"/>
      <c r="I47" s="16"/>
      <c r="J47" s="16"/>
      <c r="K47" s="16"/>
      <c r="L47" s="16"/>
      <c r="M47" s="4"/>
      <c r="N47" s="4"/>
      <c r="O47" s="4"/>
      <c r="P47" s="4"/>
      <c r="Q47" s="4"/>
      <c r="R47" s="16"/>
      <c r="S47" s="16"/>
      <c r="T47" s="16"/>
      <c r="U47" s="16"/>
      <c r="V47" s="16"/>
      <c r="W47" s="16"/>
      <c r="X47" s="16"/>
      <c r="Y47" s="16">
        <v>22059.62</v>
      </c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8">
        <f t="shared" si="1"/>
        <v>48028576.049999997</v>
      </c>
      <c r="AL47" s="8">
        <f t="shared" si="2"/>
        <v>6612.2299999967217</v>
      </c>
    </row>
    <row r="48" spans="1:38" ht="15">
      <c r="A48" s="13"/>
      <c r="B48" s="13"/>
      <c r="C48" s="1"/>
      <c r="D48" s="15"/>
      <c r="E48" s="15"/>
      <c r="F48" s="15"/>
      <c r="G48" s="6">
        <f t="shared" si="0"/>
        <v>48035188.279999994</v>
      </c>
      <c r="H48" s="4"/>
      <c r="I48" s="1"/>
      <c r="J48" s="1"/>
      <c r="K48" s="1"/>
      <c r="L48" s="4"/>
      <c r="M48" s="4"/>
      <c r="N48" s="4"/>
      <c r="O48" s="4"/>
      <c r="P48" s="4"/>
      <c r="Q48" s="4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>
        <f t="shared" si="1"/>
        <v>48028576.049999997</v>
      </c>
      <c r="AL48" s="8">
        <f t="shared" si="2"/>
        <v>6612.2299999967217</v>
      </c>
    </row>
    <row r="49" spans="1:38" ht="15">
      <c r="A49" s="13">
        <v>22</v>
      </c>
      <c r="B49" s="13" t="s">
        <v>282</v>
      </c>
      <c r="C49" s="1" t="s">
        <v>204</v>
      </c>
      <c r="D49" s="15">
        <v>73.72</v>
      </c>
      <c r="E49" s="15"/>
      <c r="F49" s="15"/>
      <c r="G49" s="6">
        <f t="shared" si="0"/>
        <v>48035188.279999994</v>
      </c>
      <c r="H49" s="4"/>
      <c r="I49" s="1"/>
      <c r="J49" s="1"/>
      <c r="K49" s="1"/>
      <c r="L49" s="4"/>
      <c r="M49" s="4"/>
      <c r="N49" s="4"/>
      <c r="O49" s="4"/>
      <c r="P49" s="4"/>
      <c r="Q49" s="4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>
        <f t="shared" si="1"/>
        <v>48028576.049999997</v>
      </c>
      <c r="AL49" s="8">
        <f t="shared" si="2"/>
        <v>6612.2299999967217</v>
      </c>
    </row>
    <row r="50" spans="1:38" ht="15">
      <c r="A50" s="13"/>
      <c r="B50" s="13"/>
      <c r="C50" s="1" t="s">
        <v>200</v>
      </c>
      <c r="D50" s="15">
        <v>74940.77</v>
      </c>
      <c r="E50" s="15">
        <f>SUM(D49:D50)</f>
        <v>75014.490000000005</v>
      </c>
      <c r="F50" s="15"/>
      <c r="G50" s="6">
        <f t="shared" si="0"/>
        <v>48110202.769999996</v>
      </c>
      <c r="H50" s="4"/>
      <c r="I50" s="1"/>
      <c r="J50" s="1"/>
      <c r="K50" s="1"/>
      <c r="L50" s="4"/>
      <c r="M50" s="4"/>
      <c r="N50" s="4"/>
      <c r="O50" s="4"/>
      <c r="P50" s="4"/>
      <c r="Q50" s="4"/>
      <c r="R50" s="1"/>
      <c r="S50" s="4"/>
      <c r="T50" s="1"/>
      <c r="U50" s="1"/>
      <c r="V50" s="1"/>
      <c r="W50" s="1"/>
      <c r="X50" s="1"/>
      <c r="Y50" s="16">
        <v>75014.490000000005</v>
      </c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>
        <f t="shared" si="1"/>
        <v>48103590.539999999</v>
      </c>
      <c r="AL50" s="8">
        <f t="shared" si="2"/>
        <v>6612.2299999967217</v>
      </c>
    </row>
    <row r="51" spans="1:38" ht="15">
      <c r="A51" s="13"/>
      <c r="B51" s="13"/>
      <c r="C51" s="13"/>
      <c r="D51" s="15"/>
      <c r="E51" s="15"/>
      <c r="F51" s="15"/>
      <c r="G51" s="6">
        <f t="shared" si="0"/>
        <v>48110202.769999996</v>
      </c>
      <c r="H51" s="4"/>
      <c r="I51" s="1"/>
      <c r="J51" s="1"/>
      <c r="K51" s="1"/>
      <c r="L51" s="4"/>
      <c r="M51" s="4"/>
      <c r="N51" s="4"/>
      <c r="O51" s="4"/>
      <c r="P51" s="1"/>
      <c r="Q51" s="1"/>
      <c r="R51" s="1"/>
      <c r="S51" s="4"/>
      <c r="T51" s="1"/>
      <c r="U51" s="1"/>
      <c r="V51" s="1"/>
      <c r="W51" s="1"/>
      <c r="X51" s="1"/>
      <c r="Y51" s="16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8">
        <f t="shared" si="1"/>
        <v>48103590.539999999</v>
      </c>
      <c r="AL51" s="8">
        <f t="shared" si="2"/>
        <v>6612.2299999967217</v>
      </c>
    </row>
    <row r="52" spans="1:38" ht="15">
      <c r="A52" s="13"/>
      <c r="B52" s="13"/>
      <c r="C52" s="13"/>
      <c r="D52" s="15"/>
      <c r="E52" s="15"/>
      <c r="F52" s="15"/>
      <c r="G52" s="6">
        <f t="shared" si="0"/>
        <v>48110202.769999996</v>
      </c>
      <c r="H52" s="4">
        <f t="shared" ref="H52:AJ52" si="3">SUM(H4:H51)</f>
        <v>266086.89</v>
      </c>
      <c r="I52" s="1">
        <f t="shared" si="3"/>
        <v>688994.93</v>
      </c>
      <c r="J52" s="1">
        <f t="shared" si="3"/>
        <v>0</v>
      </c>
      <c r="K52" s="1">
        <f t="shared" si="3"/>
        <v>175505.08</v>
      </c>
      <c r="L52" s="4">
        <f t="shared" si="3"/>
        <v>75450.05</v>
      </c>
      <c r="M52" s="4">
        <f t="shared" si="3"/>
        <v>381296.47</v>
      </c>
      <c r="N52" s="4">
        <f t="shared" si="3"/>
        <v>1218518.23</v>
      </c>
      <c r="O52" s="4">
        <f t="shared" si="3"/>
        <v>132684.82</v>
      </c>
      <c r="P52" s="1">
        <f t="shared" si="3"/>
        <v>772428.97</v>
      </c>
      <c r="Q52" s="1">
        <f t="shared" si="3"/>
        <v>940279.34</v>
      </c>
      <c r="R52" s="1">
        <f t="shared" si="3"/>
        <v>569109.53</v>
      </c>
      <c r="S52" s="4">
        <f t="shared" si="3"/>
        <v>894767.96</v>
      </c>
      <c r="T52" s="1">
        <f t="shared" si="3"/>
        <v>13396.99</v>
      </c>
      <c r="U52" s="1">
        <f t="shared" si="3"/>
        <v>5503037.6100000003</v>
      </c>
      <c r="V52" s="1">
        <f t="shared" si="3"/>
        <v>206824.18000000002</v>
      </c>
      <c r="W52" s="1">
        <f t="shared" si="3"/>
        <v>303596.45</v>
      </c>
      <c r="X52" s="1">
        <f t="shared" si="3"/>
        <v>2252177.29</v>
      </c>
      <c r="Y52" s="16">
        <f t="shared" si="3"/>
        <v>1942983.4700000004</v>
      </c>
      <c r="Z52" s="1">
        <f t="shared" si="3"/>
        <v>812616.52</v>
      </c>
      <c r="AA52" s="1">
        <f t="shared" si="3"/>
        <v>256790.7</v>
      </c>
      <c r="AB52" s="1">
        <f t="shared" si="3"/>
        <v>6593179.2000000002</v>
      </c>
      <c r="AC52" s="1">
        <f t="shared" si="3"/>
        <v>-6905.28</v>
      </c>
      <c r="AD52" s="1">
        <f>SUM(AD4:AD51)</f>
        <v>267186.77</v>
      </c>
      <c r="AE52" s="1">
        <f t="shared" si="3"/>
        <v>103066.07</v>
      </c>
      <c r="AF52" s="1">
        <f t="shared" si="3"/>
        <v>1046680.78</v>
      </c>
      <c r="AG52" s="1">
        <f t="shared" si="3"/>
        <v>1581703.95</v>
      </c>
      <c r="AH52" s="1">
        <f t="shared" si="3"/>
        <v>324583.24</v>
      </c>
      <c r="AI52" s="1">
        <f t="shared" si="3"/>
        <v>517714.38</v>
      </c>
      <c r="AJ52" s="1">
        <f t="shared" si="3"/>
        <v>20269835.949999999</v>
      </c>
      <c r="AK52" s="8">
        <f>SUM(H52:AJ52)</f>
        <v>48103590.539999992</v>
      </c>
      <c r="AL52" s="8">
        <f t="shared" si="2"/>
        <v>6612.2300000041723</v>
      </c>
    </row>
    <row r="53" spans="1:38" ht="15">
      <c r="A53" s="13"/>
      <c r="B53" s="13"/>
      <c r="C53" s="20" t="s">
        <v>38</v>
      </c>
      <c r="D53" s="4">
        <f>SUM(D5:D52)</f>
        <v>592641.84</v>
      </c>
      <c r="E53" s="6">
        <f>SUM(E5:E52)</f>
        <v>592701.84000000008</v>
      </c>
      <c r="F53" s="6">
        <f>SUM(F5:F52)</f>
        <v>0</v>
      </c>
      <c r="G53" s="6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8"/>
      <c r="AL53" s="61">
        <v>-5622.53</v>
      </c>
    </row>
    <row r="54" spans="1:38" ht="15">
      <c r="A54" s="13"/>
      <c r="B54" s="1"/>
      <c r="C54" s="19" t="s">
        <v>33</v>
      </c>
      <c r="D54" s="4">
        <f>+E53-D55</f>
        <v>592701.84000000008</v>
      </c>
      <c r="AL54" s="61">
        <v>-295.16000000000003</v>
      </c>
    </row>
    <row r="55" spans="1:38" ht="15">
      <c r="A55" s="13"/>
      <c r="C55" s="20" t="s">
        <v>34</v>
      </c>
      <c r="D55" s="15">
        <v>0</v>
      </c>
      <c r="AK55" s="18"/>
      <c r="AL55" s="8"/>
    </row>
    <row r="56" spans="1:38" ht="15">
      <c r="A56" s="13"/>
      <c r="AL56" s="8"/>
    </row>
    <row r="57" spans="1:38" ht="15">
      <c r="AK57" s="40" t="s">
        <v>164</v>
      </c>
      <c r="AL57" s="49">
        <v>-1250</v>
      </c>
    </row>
    <row r="58" spans="1:38" ht="15">
      <c r="AK58" s="40" t="s">
        <v>136</v>
      </c>
      <c r="AL58" s="50">
        <v>-100</v>
      </c>
    </row>
    <row r="59" spans="1:38" ht="15">
      <c r="AK59" s="43" t="s">
        <v>41</v>
      </c>
      <c r="AL59" s="51"/>
    </row>
    <row r="60" spans="1:38" ht="15">
      <c r="AK60" s="52" t="s">
        <v>169</v>
      </c>
      <c r="AL60" s="50">
        <v>31.98</v>
      </c>
    </row>
    <row r="61" spans="1:38" ht="15">
      <c r="AK61" s="43" t="s">
        <v>168</v>
      </c>
      <c r="AL61" s="50">
        <v>624</v>
      </c>
    </row>
    <row r="62" spans="1:38" ht="30">
      <c r="AK62" s="43" t="s">
        <v>345</v>
      </c>
      <c r="AL62" s="50">
        <v>0.09</v>
      </c>
    </row>
    <row r="63" spans="1:38" ht="15">
      <c r="AK63" s="40" t="s">
        <v>346</v>
      </c>
      <c r="AL63" s="50">
        <v>-0.2</v>
      </c>
    </row>
    <row r="64" spans="1:38" ht="15">
      <c r="AL64" s="8"/>
    </row>
    <row r="65" spans="38:38" ht="15">
      <c r="AL65" s="21">
        <f>SUM(AL52:AL64)</f>
        <v>0.41000000417251609</v>
      </c>
    </row>
    <row r="66" spans="38:38" ht="15">
      <c r="AL66" s="16"/>
    </row>
    <row r="67" spans="38:38" ht="15">
      <c r="AL67" s="16"/>
    </row>
    <row r="68" spans="38:38" ht="15">
      <c r="AL68" s="8"/>
    </row>
    <row r="69" spans="38:38" ht="15">
      <c r="AL69" s="8"/>
    </row>
    <row r="70" spans="38:38" ht="15">
      <c r="AL70" s="8"/>
    </row>
    <row r="71" spans="38:38">
      <c r="AL71" s="37"/>
    </row>
  </sheetData>
  <pageMargins left="0.25" right="0.25" top="0.75" bottom="0.75" header="0.3" footer="0.3"/>
  <pageSetup scale="63" orientation="portrait" r:id="rId1"/>
  <headerFooter alignWithMargins="0"/>
  <colBreaks count="2" manualBreakCount="2">
    <brk id="7" max="53" man="1"/>
    <brk id="16" max="5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72"/>
  <sheetViews>
    <sheetView zoomScale="70" zoomScaleNormal="70" zoomScaleSheetLayoutView="70" workbookViewId="0">
      <pane xSplit="2" ySplit="4" topLeftCell="X26" activePane="bottomRight" state="frozen"/>
      <selection activeCell="E39" sqref="E39"/>
      <selection pane="topRight" activeCell="E39" sqref="E39"/>
      <selection pane="bottomLeft" activeCell="E39" sqref="E39"/>
      <selection pane="bottomRight" activeCell="AK53" sqref="AK53:AL65"/>
    </sheetView>
  </sheetViews>
  <sheetFormatPr defaultColWidth="0" defaultRowHeight="12.3"/>
  <cols>
    <col min="1" max="1" width="7.1640625" customWidth="1"/>
    <col min="2" max="2" width="33.71875" bestFit="1" customWidth="1"/>
    <col min="3" max="3" width="39" bestFit="1" customWidth="1"/>
    <col min="4" max="4" width="15.44140625" customWidth="1"/>
    <col min="5" max="5" width="15.44140625" bestFit="1" customWidth="1"/>
    <col min="6" max="6" width="10.1640625" bestFit="1" customWidth="1"/>
    <col min="7" max="7" width="18" customWidth="1"/>
    <col min="8" max="8" width="16.27734375" bestFit="1" customWidth="1"/>
    <col min="9" max="9" width="15.44140625" bestFit="1" customWidth="1"/>
    <col min="10" max="10" width="7.71875" customWidth="1"/>
    <col min="11" max="11" width="14.27734375" bestFit="1" customWidth="1"/>
    <col min="12" max="12" width="13.44140625" customWidth="1"/>
    <col min="13" max="13" width="16.27734375" customWidth="1"/>
    <col min="14" max="14" width="16.27734375" bestFit="1" customWidth="1"/>
    <col min="15" max="18" width="14.27734375" bestFit="1" customWidth="1"/>
    <col min="19" max="19" width="16.27734375" bestFit="1" customWidth="1"/>
    <col min="20" max="20" width="12.71875" bestFit="1" customWidth="1"/>
    <col min="21" max="21" width="16.27734375" bestFit="1" customWidth="1"/>
    <col min="22" max="23" width="14.27734375" bestFit="1" customWidth="1"/>
    <col min="24" max="24" width="16.27734375" bestFit="1" customWidth="1"/>
    <col min="25" max="25" width="16.1640625" bestFit="1" customWidth="1"/>
    <col min="26" max="27" width="14.27734375" bestFit="1" customWidth="1"/>
    <col min="28" max="28" width="16.27734375" customWidth="1"/>
    <col min="29" max="29" width="14.1640625" bestFit="1" customWidth="1"/>
    <col min="30" max="30" width="14.27734375" bestFit="1" customWidth="1"/>
    <col min="31" max="31" width="18.27734375" bestFit="1" customWidth="1"/>
    <col min="32" max="32" width="17" bestFit="1" customWidth="1"/>
    <col min="33" max="34" width="18.27734375" bestFit="1" customWidth="1"/>
    <col min="35" max="35" width="14.27734375" bestFit="1" customWidth="1"/>
    <col min="36" max="36" width="18" bestFit="1" customWidth="1"/>
    <col min="37" max="37" width="18.5546875" bestFit="1" customWidth="1"/>
    <col min="38" max="38" width="14.1640625" customWidth="1"/>
    <col min="39" max="40" width="0" hidden="1" customWidth="1"/>
    <col min="41" max="16384" width="9.1640625" hidden="1"/>
  </cols>
  <sheetData>
    <row r="1" spans="1:38" ht="15.9">
      <c r="A1" s="1"/>
      <c r="B1" s="2" t="s">
        <v>172</v>
      </c>
      <c r="C1" s="3" t="s">
        <v>0</v>
      </c>
      <c r="D1" s="4" t="s">
        <v>1</v>
      </c>
      <c r="E1" s="5">
        <f>'CB FY23-05'!E1+1</f>
        <v>6</v>
      </c>
      <c r="F1" s="6"/>
      <c r="G1" s="6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>
      <c r="A2" s="1"/>
      <c r="B2" s="7" t="s">
        <v>35</v>
      </c>
      <c r="C2" s="1"/>
      <c r="D2" s="4"/>
      <c r="E2" s="6"/>
      <c r="F2" s="6"/>
      <c r="G2" s="6"/>
      <c r="H2" s="4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60">
      <c r="A3" s="1" t="s">
        <v>2</v>
      </c>
      <c r="B3" s="1" t="s">
        <v>3</v>
      </c>
      <c r="C3" s="1" t="s">
        <v>4</v>
      </c>
      <c r="D3" s="4"/>
      <c r="E3" s="6" t="s">
        <v>5</v>
      </c>
      <c r="F3" s="6" t="s">
        <v>6</v>
      </c>
      <c r="G3" s="6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138</v>
      </c>
      <c r="Z3" s="9" t="s">
        <v>161</v>
      </c>
      <c r="AA3" s="9" t="s">
        <v>40</v>
      </c>
      <c r="AB3" s="10" t="s">
        <v>25</v>
      </c>
      <c r="AC3" s="10" t="s">
        <v>26</v>
      </c>
      <c r="AD3" s="10" t="s">
        <v>36</v>
      </c>
      <c r="AE3" s="10" t="s">
        <v>27</v>
      </c>
      <c r="AF3" s="10" t="s">
        <v>28</v>
      </c>
      <c r="AG3" s="10" t="s">
        <v>29</v>
      </c>
      <c r="AH3" s="10" t="s">
        <v>30</v>
      </c>
      <c r="AI3" s="10" t="s">
        <v>37</v>
      </c>
      <c r="AJ3" s="10" t="s">
        <v>42</v>
      </c>
      <c r="AK3" s="11" t="s">
        <v>31</v>
      </c>
      <c r="AL3" s="11" t="s">
        <v>32</v>
      </c>
    </row>
    <row r="4" spans="1:38" ht="15">
      <c r="A4" s="1"/>
      <c r="B4" s="1"/>
      <c r="C4" s="12"/>
      <c r="D4" s="4"/>
      <c r="E4" s="6"/>
      <c r="F4" s="6"/>
      <c r="G4" s="6">
        <f>'CB FY23-05'!G52</f>
        <v>48110202.769999996</v>
      </c>
      <c r="H4" s="6">
        <f>'CB FY23-05'!H52</f>
        <v>266086.89</v>
      </c>
      <c r="I4" s="6">
        <f>'CB FY23-05'!I52</f>
        <v>688994.93</v>
      </c>
      <c r="J4" s="6">
        <f>'CB FY23-05'!J52</f>
        <v>0</v>
      </c>
      <c r="K4" s="6">
        <f>'CB FY23-05'!K52</f>
        <v>175505.08</v>
      </c>
      <c r="L4" s="6">
        <f>'CB FY23-05'!L52</f>
        <v>75450.05</v>
      </c>
      <c r="M4" s="6">
        <f>'CB FY23-05'!M52</f>
        <v>381296.47</v>
      </c>
      <c r="N4" s="6">
        <f>'CB FY23-05'!N52</f>
        <v>1218518.23</v>
      </c>
      <c r="O4" s="6">
        <f>'CB FY23-05'!O52</f>
        <v>132684.82</v>
      </c>
      <c r="P4" s="6">
        <f>'CB FY23-05'!P52</f>
        <v>772428.97</v>
      </c>
      <c r="Q4" s="6">
        <f>'CB FY23-05'!Q52</f>
        <v>940279.34</v>
      </c>
      <c r="R4" s="6">
        <f>'CB FY23-05'!R52</f>
        <v>569109.53</v>
      </c>
      <c r="S4" s="6">
        <f>'CB FY23-05'!S52</f>
        <v>894767.96</v>
      </c>
      <c r="T4" s="6">
        <f>'CB FY23-05'!T52</f>
        <v>13396.99</v>
      </c>
      <c r="U4" s="6">
        <f>'CB FY23-05'!U52</f>
        <v>5503037.6100000003</v>
      </c>
      <c r="V4" s="6">
        <f>'CB FY23-05'!V52</f>
        <v>206824.18000000002</v>
      </c>
      <c r="W4" s="6">
        <f>'CB FY23-05'!W52</f>
        <v>303596.45</v>
      </c>
      <c r="X4" s="6">
        <f>'CB FY23-05'!X52</f>
        <v>2252177.29</v>
      </c>
      <c r="Y4" s="6">
        <f>'CB FY23-05'!Y52</f>
        <v>1942983.4700000004</v>
      </c>
      <c r="Z4" s="6">
        <f>'CB FY23-05'!Z52</f>
        <v>812616.52</v>
      </c>
      <c r="AA4" s="6">
        <f>'CB FY23-05'!AA52</f>
        <v>256790.7</v>
      </c>
      <c r="AB4" s="6">
        <f>'CB FY23-05'!AB52</f>
        <v>6593179.2000000002</v>
      </c>
      <c r="AC4" s="6">
        <f>'CB FY23-05'!AC52</f>
        <v>-6905.28</v>
      </c>
      <c r="AD4" s="6">
        <f>'CB FY23-05'!AD52</f>
        <v>267186.77</v>
      </c>
      <c r="AE4" s="6">
        <f>'CB FY23-05'!AE52</f>
        <v>103066.07</v>
      </c>
      <c r="AF4" s="6">
        <f>'CB FY23-05'!AF52</f>
        <v>1046680.78</v>
      </c>
      <c r="AG4" s="6">
        <f>'CB FY23-05'!AG52</f>
        <v>1581703.95</v>
      </c>
      <c r="AH4" s="6">
        <f>'CB FY23-05'!AH52</f>
        <v>324583.24</v>
      </c>
      <c r="AI4" s="6">
        <f>'CB FY23-05'!$AI$52</f>
        <v>517714.38</v>
      </c>
      <c r="AJ4" s="6">
        <f>'CB FY23-05'!$AJ$52</f>
        <v>20269835.949999999</v>
      </c>
      <c r="AK4" s="6">
        <f>'CB FY23-05'!AK52</f>
        <v>48103590.539999992</v>
      </c>
      <c r="AL4" s="6">
        <f>'CB FY23-05'!AL52</f>
        <v>6612.2300000041723</v>
      </c>
    </row>
    <row r="5" spans="1:38" ht="15">
      <c r="A5" s="13">
        <v>25</v>
      </c>
      <c r="B5" s="13" t="s">
        <v>283</v>
      </c>
      <c r="C5" s="14" t="s">
        <v>200</v>
      </c>
      <c r="D5" s="15">
        <v>28223.11</v>
      </c>
      <c r="E5" s="15">
        <f>SUM(D5)</f>
        <v>28223.11</v>
      </c>
      <c r="F5" s="15"/>
      <c r="G5" s="6">
        <f t="shared" ref="G5:G52" si="0">G4+E5-F5</f>
        <v>48138425.879999995</v>
      </c>
      <c r="H5" s="4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>
        <v>28223.11</v>
      </c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8">
        <f>AK4+SUM(H5:AJ5)</f>
        <v>48131813.649999991</v>
      </c>
      <c r="AL5" s="8">
        <f>G5-AK5</f>
        <v>6612.2300000041723</v>
      </c>
    </row>
    <row r="6" spans="1:38" ht="15">
      <c r="A6" s="13"/>
      <c r="B6" s="13"/>
      <c r="C6" s="39"/>
      <c r="D6" s="15"/>
      <c r="E6" s="15"/>
      <c r="F6" s="15"/>
      <c r="G6" s="6">
        <f t="shared" si="0"/>
        <v>48138425.879999995</v>
      </c>
      <c r="H6" s="4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8">
        <f t="shared" ref="AK6:AK51" si="1">AK5+SUM(H6:AJ6)</f>
        <v>48131813.649999991</v>
      </c>
      <c r="AL6" s="8">
        <f t="shared" ref="AL6:AL52" si="2">G6-AK6</f>
        <v>6612.2300000041723</v>
      </c>
    </row>
    <row r="7" spans="1:38" ht="15">
      <c r="A7" s="13">
        <v>26</v>
      </c>
      <c r="B7" s="13" t="s">
        <v>284</v>
      </c>
      <c r="C7" s="13" t="s">
        <v>204</v>
      </c>
      <c r="D7" s="15">
        <v>322.07</v>
      </c>
      <c r="E7" s="15"/>
      <c r="F7" s="15"/>
      <c r="G7" s="6">
        <f t="shared" si="0"/>
        <v>48138425.879999995</v>
      </c>
      <c r="H7" s="4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2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8">
        <f t="shared" si="1"/>
        <v>48131813.649999991</v>
      </c>
      <c r="AL7" s="8">
        <f t="shared" si="2"/>
        <v>6612.2300000041723</v>
      </c>
    </row>
    <row r="8" spans="1:38" ht="15">
      <c r="A8" s="13"/>
      <c r="B8" s="13"/>
      <c r="C8" s="1" t="s">
        <v>200</v>
      </c>
      <c r="D8" s="15">
        <v>123793.06</v>
      </c>
      <c r="E8" s="15">
        <f>SUM(D7:D8)</f>
        <v>124115.13</v>
      </c>
      <c r="F8" s="15"/>
      <c r="G8" s="6">
        <f t="shared" si="0"/>
        <v>48262541.009999998</v>
      </c>
      <c r="H8" s="4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>
        <v>124115.13</v>
      </c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8">
        <f t="shared" si="1"/>
        <v>48255928.779999994</v>
      </c>
      <c r="AL8" s="8">
        <f t="shared" si="2"/>
        <v>6612.2300000041723</v>
      </c>
    </row>
    <row r="9" spans="1:38" ht="15">
      <c r="A9" s="13"/>
      <c r="B9" s="13"/>
      <c r="C9" s="13"/>
      <c r="D9" s="15"/>
      <c r="E9" s="15"/>
      <c r="F9" s="15"/>
      <c r="G9" s="6">
        <f t="shared" si="0"/>
        <v>48262541.009999998</v>
      </c>
      <c r="H9" s="4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8">
        <f t="shared" si="1"/>
        <v>48255928.779999994</v>
      </c>
      <c r="AL9" s="8">
        <f t="shared" si="2"/>
        <v>6612.2300000041723</v>
      </c>
    </row>
    <row r="10" spans="1:38" ht="15">
      <c r="A10" s="13">
        <v>28</v>
      </c>
      <c r="B10" s="13" t="s">
        <v>285</v>
      </c>
      <c r="C10" s="13" t="s">
        <v>160</v>
      </c>
      <c r="D10" s="15">
        <v>783</v>
      </c>
      <c r="E10" s="15"/>
      <c r="F10" s="15"/>
      <c r="G10" s="6">
        <f t="shared" si="0"/>
        <v>48262541.009999998</v>
      </c>
      <c r="H10" s="4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8">
        <f t="shared" si="1"/>
        <v>48255928.779999994</v>
      </c>
      <c r="AL10" s="8">
        <f t="shared" si="2"/>
        <v>6612.2300000041723</v>
      </c>
    </row>
    <row r="11" spans="1:38" ht="15">
      <c r="A11" s="13"/>
      <c r="B11" s="13"/>
      <c r="C11" s="13" t="s">
        <v>151</v>
      </c>
      <c r="D11" s="15">
        <v>55.1</v>
      </c>
      <c r="E11" s="15"/>
      <c r="F11" s="15"/>
      <c r="G11" s="6">
        <f t="shared" si="0"/>
        <v>48262541.009999998</v>
      </c>
      <c r="H11" s="4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27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8">
        <f t="shared" si="1"/>
        <v>48255928.779999994</v>
      </c>
      <c r="AL11" s="8">
        <f t="shared" si="2"/>
        <v>6612.2300000041723</v>
      </c>
    </row>
    <row r="12" spans="1:38" ht="15">
      <c r="A12" s="13"/>
      <c r="B12" s="13" t="s">
        <v>285</v>
      </c>
      <c r="C12" s="13" t="s">
        <v>165</v>
      </c>
      <c r="D12" s="15">
        <v>300</v>
      </c>
      <c r="E12" s="15"/>
      <c r="F12" s="15"/>
      <c r="G12" s="6">
        <f t="shared" si="0"/>
        <v>48262541.009999998</v>
      </c>
      <c r="H12" s="4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8">
        <f t="shared" si="1"/>
        <v>48255928.779999994</v>
      </c>
      <c r="AL12" s="8">
        <f t="shared" si="2"/>
        <v>6612.2300000041723</v>
      </c>
    </row>
    <row r="13" spans="1:38" ht="15">
      <c r="A13" s="13"/>
      <c r="B13" s="13"/>
      <c r="C13" s="13" t="s">
        <v>124</v>
      </c>
      <c r="D13" s="15">
        <v>30</v>
      </c>
      <c r="E13" s="15"/>
      <c r="F13" s="15"/>
      <c r="G13" s="6">
        <f t="shared" si="0"/>
        <v>48262541.009999998</v>
      </c>
      <c r="H13" s="4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2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8">
        <f t="shared" si="1"/>
        <v>48255928.779999994</v>
      </c>
      <c r="AL13" s="8">
        <f t="shared" si="2"/>
        <v>6612.2300000041723</v>
      </c>
    </row>
    <row r="14" spans="1:38" ht="15">
      <c r="A14" s="13"/>
      <c r="B14" s="13" t="s">
        <v>286</v>
      </c>
      <c r="C14" s="13" t="s">
        <v>46</v>
      </c>
      <c r="D14" s="15">
        <v>120</v>
      </c>
      <c r="E14" s="15"/>
      <c r="F14" s="15"/>
      <c r="G14" s="6">
        <f t="shared" si="0"/>
        <v>48262541.009999998</v>
      </c>
      <c r="H14" s="4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8">
        <f t="shared" si="1"/>
        <v>48255928.779999994</v>
      </c>
      <c r="AL14" s="8">
        <f t="shared" si="2"/>
        <v>6612.2300000041723</v>
      </c>
    </row>
    <row r="15" spans="1:38" ht="15">
      <c r="A15" s="13"/>
      <c r="B15" s="13"/>
      <c r="C15" s="13" t="s">
        <v>146</v>
      </c>
      <c r="D15" s="15">
        <v>15</v>
      </c>
      <c r="E15" s="15"/>
      <c r="F15" s="15"/>
      <c r="G15" s="6">
        <f t="shared" si="0"/>
        <v>48262541.009999998</v>
      </c>
      <c r="H15" s="4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27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8">
        <f t="shared" si="1"/>
        <v>48255928.779999994</v>
      </c>
      <c r="AL15" s="8">
        <f t="shared" si="2"/>
        <v>6612.2300000041723</v>
      </c>
    </row>
    <row r="16" spans="1:38" ht="15">
      <c r="A16" s="13"/>
      <c r="B16" s="13"/>
      <c r="C16" s="1" t="s">
        <v>125</v>
      </c>
      <c r="D16" s="15">
        <v>20</v>
      </c>
      <c r="E16" s="15"/>
      <c r="F16" s="15"/>
      <c r="G16" s="6">
        <f t="shared" si="0"/>
        <v>48262541.009999998</v>
      </c>
      <c r="H16" s="4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2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8">
        <f t="shared" si="1"/>
        <v>48255928.779999994</v>
      </c>
      <c r="AL16" s="8">
        <f t="shared" si="2"/>
        <v>6612.2300000041723</v>
      </c>
    </row>
    <row r="17" spans="1:38" ht="15">
      <c r="A17" s="13"/>
      <c r="B17" s="13"/>
      <c r="C17" s="13" t="s">
        <v>170</v>
      </c>
      <c r="D17" s="15">
        <v>30</v>
      </c>
      <c r="E17" s="15"/>
      <c r="F17" s="15"/>
      <c r="G17" s="6">
        <f t="shared" si="0"/>
        <v>48262541.009999998</v>
      </c>
      <c r="H17" s="4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27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8">
        <f t="shared" si="1"/>
        <v>48255928.779999994</v>
      </c>
      <c r="AL17" s="8">
        <f t="shared" si="2"/>
        <v>6612.2300000041723</v>
      </c>
    </row>
    <row r="18" spans="1:38" ht="15">
      <c r="A18" s="13"/>
      <c r="B18" s="13" t="s">
        <v>287</v>
      </c>
      <c r="C18" s="13" t="s">
        <v>122</v>
      </c>
      <c r="D18" s="15">
        <v>608</v>
      </c>
      <c r="E18" s="15"/>
      <c r="F18" s="15"/>
      <c r="G18" s="6">
        <f t="shared" si="0"/>
        <v>48262541.009999998</v>
      </c>
      <c r="H18" s="4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27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8">
        <f t="shared" si="1"/>
        <v>48255928.779999994</v>
      </c>
      <c r="AL18" s="8">
        <f t="shared" si="2"/>
        <v>6612.2300000041723</v>
      </c>
    </row>
    <row r="19" spans="1:38" ht="15">
      <c r="A19" s="13"/>
      <c r="B19" s="13" t="s">
        <v>288</v>
      </c>
      <c r="C19" s="13" t="s">
        <v>108</v>
      </c>
      <c r="D19" s="15">
        <v>250</v>
      </c>
      <c r="E19" s="15"/>
      <c r="F19" s="15"/>
      <c r="G19" s="6">
        <f t="shared" si="0"/>
        <v>48262541.009999998</v>
      </c>
      <c r="H19" s="4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27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8">
        <f t="shared" si="1"/>
        <v>48255928.779999994</v>
      </c>
      <c r="AL19" s="8">
        <f t="shared" si="2"/>
        <v>6612.2300000041723</v>
      </c>
    </row>
    <row r="20" spans="1:38" ht="15">
      <c r="A20" s="13"/>
      <c r="B20" s="13"/>
      <c r="C20" s="13" t="s">
        <v>49</v>
      </c>
      <c r="D20" s="15">
        <v>1200</v>
      </c>
      <c r="E20" s="15"/>
      <c r="F20" s="15"/>
      <c r="G20" s="6">
        <f t="shared" si="0"/>
        <v>48262541.009999998</v>
      </c>
      <c r="H20" s="4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27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8">
        <f t="shared" si="1"/>
        <v>48255928.779999994</v>
      </c>
      <c r="AL20" s="8">
        <f t="shared" si="2"/>
        <v>6612.2300000041723</v>
      </c>
    </row>
    <row r="21" spans="1:38" ht="15">
      <c r="A21" s="13"/>
      <c r="B21" s="13"/>
      <c r="C21" s="13" t="s">
        <v>109</v>
      </c>
      <c r="D21" s="15">
        <v>450</v>
      </c>
      <c r="E21" s="15"/>
      <c r="F21" s="15"/>
      <c r="G21" s="6">
        <f t="shared" si="0"/>
        <v>48262541.009999998</v>
      </c>
      <c r="H21" s="4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8">
        <f t="shared" si="1"/>
        <v>48255928.779999994</v>
      </c>
      <c r="AL21" s="8">
        <f t="shared" si="2"/>
        <v>6612.2300000041723</v>
      </c>
    </row>
    <row r="22" spans="1:38" ht="15">
      <c r="A22" s="13"/>
      <c r="B22" s="42" t="s">
        <v>289</v>
      </c>
      <c r="C22" s="42" t="s">
        <v>123</v>
      </c>
      <c r="D22" s="15">
        <v>18881.689999999999</v>
      </c>
      <c r="E22" s="15"/>
      <c r="F22" s="15"/>
      <c r="G22" s="6">
        <f t="shared" si="0"/>
        <v>48262541.009999998</v>
      </c>
      <c r="H22" s="4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27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8">
        <f t="shared" si="1"/>
        <v>48255928.779999994</v>
      </c>
      <c r="AL22" s="8">
        <f t="shared" si="2"/>
        <v>6612.2300000041723</v>
      </c>
    </row>
    <row r="23" spans="1:38" ht="15">
      <c r="A23" s="13"/>
      <c r="B23" s="13"/>
      <c r="C23" s="13" t="s">
        <v>128</v>
      </c>
      <c r="D23" s="15">
        <v>1.1100000000000001</v>
      </c>
      <c r="E23" s="15">
        <f>SUM(D10:D23)</f>
        <v>22743.899999999998</v>
      </c>
      <c r="F23" s="15"/>
      <c r="G23" s="6">
        <f t="shared" si="0"/>
        <v>48285284.909999996</v>
      </c>
      <c r="H23" s="4">
        <v>22743.9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27"/>
      <c r="W23" s="16"/>
      <c r="X23" s="16"/>
      <c r="Y23" s="16"/>
      <c r="Z23" s="16"/>
      <c r="AB23" s="16"/>
      <c r="AC23" s="16"/>
      <c r="AD23" s="16"/>
      <c r="AE23" s="16"/>
      <c r="AF23" s="16"/>
      <c r="AG23" s="16"/>
      <c r="AH23" s="16"/>
      <c r="AI23" s="16"/>
      <c r="AJ23" s="16"/>
      <c r="AK23" s="8">
        <f t="shared" si="1"/>
        <v>48278672.679999992</v>
      </c>
      <c r="AL23" s="8">
        <f t="shared" si="2"/>
        <v>6612.2300000041723</v>
      </c>
    </row>
    <row r="24" spans="1:38" ht="15">
      <c r="A24" s="13"/>
      <c r="B24" s="13"/>
      <c r="C24" s="13"/>
      <c r="D24" s="15"/>
      <c r="E24" s="15"/>
      <c r="F24" s="15"/>
      <c r="G24" s="6">
        <f t="shared" si="0"/>
        <v>48285284.909999996</v>
      </c>
      <c r="H24" s="4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B24" s="16"/>
      <c r="AC24" s="16"/>
      <c r="AD24" s="16"/>
      <c r="AE24" s="16"/>
      <c r="AF24" s="16"/>
      <c r="AG24" s="16"/>
      <c r="AH24" s="16"/>
      <c r="AI24" s="16"/>
      <c r="AJ24" s="16"/>
      <c r="AK24" s="8">
        <f t="shared" si="1"/>
        <v>48278672.679999992</v>
      </c>
      <c r="AL24" s="8">
        <f t="shared" si="2"/>
        <v>6612.2300000041723</v>
      </c>
    </row>
    <row r="25" spans="1:38" ht="15">
      <c r="A25" s="13">
        <v>28</v>
      </c>
      <c r="B25" s="13" t="s">
        <v>290</v>
      </c>
      <c r="C25" s="13" t="s">
        <v>171</v>
      </c>
      <c r="D25" s="15">
        <v>150</v>
      </c>
      <c r="E25" s="15">
        <f>SUM(D25)</f>
        <v>150</v>
      </c>
      <c r="F25" s="15"/>
      <c r="G25" s="6">
        <f t="shared" si="0"/>
        <v>48285434.909999996</v>
      </c>
      <c r="H25" s="4"/>
      <c r="I25" s="16"/>
      <c r="J25" s="16"/>
      <c r="K25" s="16"/>
      <c r="L25" s="16"/>
      <c r="M25" s="16"/>
      <c r="N25" s="16"/>
      <c r="O25" s="56">
        <v>150</v>
      </c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8">
        <f t="shared" si="1"/>
        <v>48278822.679999992</v>
      </c>
      <c r="AL25" s="8">
        <f t="shared" si="2"/>
        <v>6612.2300000041723</v>
      </c>
    </row>
    <row r="26" spans="1:38" ht="15">
      <c r="A26" s="13"/>
      <c r="B26" s="13"/>
      <c r="C26" s="13"/>
      <c r="D26" s="15"/>
      <c r="E26" s="15"/>
      <c r="F26" s="15"/>
      <c r="G26" s="6">
        <f t="shared" si="0"/>
        <v>48285434.909999996</v>
      </c>
      <c r="H26" s="4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27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8">
        <f t="shared" si="1"/>
        <v>48278822.679999992</v>
      </c>
      <c r="AL26" s="8">
        <f t="shared" si="2"/>
        <v>6612.2300000041723</v>
      </c>
    </row>
    <row r="27" spans="1:38" ht="15">
      <c r="A27" s="13">
        <v>19</v>
      </c>
      <c r="B27" s="13" t="s">
        <v>291</v>
      </c>
      <c r="C27" s="13" t="s">
        <v>49</v>
      </c>
      <c r="D27" s="15">
        <v>300</v>
      </c>
      <c r="E27" s="15"/>
      <c r="F27" s="15"/>
      <c r="G27" s="6">
        <f t="shared" si="0"/>
        <v>48285434.909999996</v>
      </c>
      <c r="H27" s="4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8">
        <f t="shared" si="1"/>
        <v>48278822.679999992</v>
      </c>
      <c r="AL27" s="8">
        <f t="shared" si="2"/>
        <v>6612.2300000041723</v>
      </c>
    </row>
    <row r="28" spans="1:38" ht="15">
      <c r="A28" s="13"/>
      <c r="B28" s="13" t="s">
        <v>292</v>
      </c>
      <c r="C28" s="13" t="s">
        <v>293</v>
      </c>
      <c r="D28" s="15">
        <v>2095</v>
      </c>
      <c r="E28" s="15"/>
      <c r="F28" s="15"/>
      <c r="G28" s="6">
        <f t="shared" si="0"/>
        <v>48285434.909999996</v>
      </c>
      <c r="H28" s="4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H28" s="16"/>
      <c r="AI28" s="16"/>
      <c r="AJ28" s="16"/>
      <c r="AK28" s="8">
        <f t="shared" si="1"/>
        <v>48278822.679999992</v>
      </c>
      <c r="AL28" s="8">
        <f t="shared" si="2"/>
        <v>6612.2300000041723</v>
      </c>
    </row>
    <row r="29" spans="1:38" ht="15">
      <c r="A29" s="13"/>
      <c r="B29" s="13" t="s">
        <v>294</v>
      </c>
      <c r="C29" s="13" t="s">
        <v>123</v>
      </c>
      <c r="D29" s="15">
        <v>7286.94</v>
      </c>
      <c r="E29" s="15"/>
      <c r="F29" s="15"/>
      <c r="G29" s="6">
        <f t="shared" si="0"/>
        <v>48285434.909999996</v>
      </c>
      <c r="H29" s="4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8">
        <f t="shared" si="1"/>
        <v>48278822.679999992</v>
      </c>
      <c r="AL29" s="8">
        <f t="shared" si="2"/>
        <v>6612.2300000041723</v>
      </c>
    </row>
    <row r="30" spans="1:38" ht="15">
      <c r="A30" s="13"/>
      <c r="B30" s="13"/>
      <c r="C30" s="13" t="s">
        <v>128</v>
      </c>
      <c r="D30" s="15">
        <v>1.05</v>
      </c>
      <c r="E30" s="15"/>
      <c r="F30" s="15"/>
      <c r="G30" s="6">
        <f t="shared" si="0"/>
        <v>48285434.909999996</v>
      </c>
      <c r="H30" s="4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8">
        <f t="shared" si="1"/>
        <v>48278822.679999992</v>
      </c>
      <c r="AL30" s="8">
        <f t="shared" si="2"/>
        <v>6612.2300000041723</v>
      </c>
    </row>
    <row r="31" spans="1:38" ht="15">
      <c r="A31" s="13"/>
      <c r="B31" s="13" t="s">
        <v>213</v>
      </c>
      <c r="C31" s="13" t="s">
        <v>147</v>
      </c>
      <c r="D31" s="15">
        <v>709.96</v>
      </c>
      <c r="E31" s="15"/>
      <c r="F31" s="15"/>
      <c r="G31" s="6">
        <f t="shared" si="0"/>
        <v>48285434.909999996</v>
      </c>
      <c r="H31" s="4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8">
        <f t="shared" si="1"/>
        <v>48278822.679999992</v>
      </c>
      <c r="AL31" s="8">
        <f t="shared" si="2"/>
        <v>6612.2300000041723</v>
      </c>
    </row>
    <row r="32" spans="1:38" ht="15">
      <c r="A32" s="13"/>
      <c r="B32" s="13"/>
      <c r="C32" s="13" t="s">
        <v>148</v>
      </c>
      <c r="D32" s="15">
        <v>150</v>
      </c>
      <c r="E32" s="15"/>
      <c r="F32" s="15"/>
      <c r="G32" s="6">
        <f t="shared" si="0"/>
        <v>48285434.909999996</v>
      </c>
      <c r="H32" s="4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8">
        <f t="shared" si="1"/>
        <v>48278822.679999992</v>
      </c>
      <c r="AL32" s="8">
        <f t="shared" si="2"/>
        <v>6612.2300000041723</v>
      </c>
    </row>
    <row r="33" spans="1:38" ht="15">
      <c r="A33" s="13"/>
      <c r="B33" s="13"/>
      <c r="C33" s="13" t="s">
        <v>295</v>
      </c>
      <c r="D33" s="15">
        <v>1189</v>
      </c>
      <c r="E33" s="15"/>
      <c r="F33" s="15"/>
      <c r="G33" s="6">
        <f t="shared" si="0"/>
        <v>48285434.909999996</v>
      </c>
      <c r="H33" s="4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8">
        <f t="shared" si="1"/>
        <v>48278822.679999992</v>
      </c>
      <c r="AL33" s="8">
        <f t="shared" si="2"/>
        <v>6612.2300000041723</v>
      </c>
    </row>
    <row r="34" spans="1:38" ht="15">
      <c r="A34" s="13"/>
      <c r="B34" s="13"/>
      <c r="C34" s="13" t="s">
        <v>113</v>
      </c>
      <c r="D34" s="15">
        <v>200</v>
      </c>
      <c r="E34" s="15"/>
      <c r="F34" s="15"/>
      <c r="G34" s="6">
        <f t="shared" si="0"/>
        <v>48285434.909999996</v>
      </c>
      <c r="H34" s="4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8">
        <f t="shared" si="1"/>
        <v>48278822.679999992</v>
      </c>
      <c r="AL34" s="8">
        <f t="shared" si="2"/>
        <v>6612.2300000041723</v>
      </c>
    </row>
    <row r="35" spans="1:38" ht="15">
      <c r="A35" s="13"/>
      <c r="B35" s="13" t="s">
        <v>296</v>
      </c>
      <c r="C35" s="13" t="s">
        <v>297</v>
      </c>
      <c r="D35" s="15">
        <v>31.46</v>
      </c>
      <c r="E35" s="15"/>
      <c r="F35" s="15"/>
      <c r="G35" s="6">
        <f t="shared" si="0"/>
        <v>48285434.909999996</v>
      </c>
      <c r="H35" s="4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8">
        <f t="shared" si="1"/>
        <v>48278822.679999992</v>
      </c>
      <c r="AL35" s="8">
        <f t="shared" si="2"/>
        <v>6612.2300000041723</v>
      </c>
    </row>
    <row r="36" spans="1:38" ht="15">
      <c r="A36" s="13"/>
      <c r="B36" s="13" t="s">
        <v>298</v>
      </c>
      <c r="C36" s="13" t="s">
        <v>51</v>
      </c>
      <c r="D36" s="15">
        <v>20753.310000000001</v>
      </c>
      <c r="E36" s="15"/>
      <c r="F36" s="15"/>
      <c r="G36" s="6">
        <f t="shared" si="0"/>
        <v>48285434.909999996</v>
      </c>
      <c r="H36" s="4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8">
        <f t="shared" si="1"/>
        <v>48278822.679999992</v>
      </c>
      <c r="AL36" s="8">
        <f t="shared" si="2"/>
        <v>6612.2300000041723</v>
      </c>
    </row>
    <row r="37" spans="1:38" ht="15">
      <c r="A37" s="13"/>
      <c r="B37" s="13"/>
      <c r="C37" s="13" t="s">
        <v>52</v>
      </c>
      <c r="D37" s="15">
        <v>70</v>
      </c>
      <c r="E37" s="15"/>
      <c r="F37" s="15"/>
      <c r="G37" s="6">
        <f t="shared" si="0"/>
        <v>48285434.909999996</v>
      </c>
      <c r="H37" s="4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4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8">
        <f t="shared" si="1"/>
        <v>48278822.679999992</v>
      </c>
      <c r="AL37" s="8">
        <f t="shared" si="2"/>
        <v>6612.2300000041723</v>
      </c>
    </row>
    <row r="38" spans="1:38" ht="15">
      <c r="A38" s="13"/>
      <c r="B38" s="13"/>
      <c r="C38" s="13" t="s">
        <v>53</v>
      </c>
      <c r="D38" s="15">
        <v>120</v>
      </c>
      <c r="E38" s="15"/>
      <c r="F38" s="15"/>
      <c r="G38" s="6">
        <f t="shared" si="0"/>
        <v>48285434.909999996</v>
      </c>
      <c r="H38" s="4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4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8">
        <f t="shared" si="1"/>
        <v>48278822.679999992</v>
      </c>
      <c r="AL38" s="8">
        <f t="shared" si="2"/>
        <v>6612.2300000041723</v>
      </c>
    </row>
    <row r="39" spans="1:38" ht="15">
      <c r="A39" s="13"/>
      <c r="B39" s="13"/>
      <c r="C39" s="1" t="s">
        <v>54</v>
      </c>
      <c r="D39" s="15">
        <v>190</v>
      </c>
      <c r="E39" s="15"/>
      <c r="F39" s="15"/>
      <c r="G39" s="6">
        <f t="shared" si="0"/>
        <v>48285434.909999996</v>
      </c>
      <c r="H39" s="4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4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8">
        <f t="shared" si="1"/>
        <v>48278822.679999992</v>
      </c>
      <c r="AL39" s="8">
        <f t="shared" si="2"/>
        <v>6612.2300000041723</v>
      </c>
    </row>
    <row r="40" spans="1:38" ht="15">
      <c r="A40" s="13"/>
      <c r="B40" s="13"/>
      <c r="C40" s="13" t="s">
        <v>55</v>
      </c>
      <c r="D40" s="15">
        <v>415</v>
      </c>
      <c r="E40" s="15"/>
      <c r="F40" s="15"/>
      <c r="G40" s="6">
        <f t="shared" si="0"/>
        <v>48285434.909999996</v>
      </c>
      <c r="H40" s="4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4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8">
        <f t="shared" si="1"/>
        <v>48278822.679999992</v>
      </c>
      <c r="AL40" s="8">
        <f t="shared" si="2"/>
        <v>6612.2300000041723</v>
      </c>
    </row>
    <row r="41" spans="1:38" ht="15">
      <c r="A41" s="13"/>
      <c r="B41" s="13"/>
      <c r="C41" s="13" t="s">
        <v>56</v>
      </c>
      <c r="D41" s="15">
        <v>1017</v>
      </c>
      <c r="E41" s="15"/>
      <c r="F41" s="15"/>
      <c r="G41" s="6">
        <f t="shared" si="0"/>
        <v>48285434.909999996</v>
      </c>
      <c r="H41" s="4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4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8">
        <f t="shared" si="1"/>
        <v>48278822.679999992</v>
      </c>
      <c r="AL41" s="8">
        <f t="shared" si="2"/>
        <v>6612.2300000041723</v>
      </c>
    </row>
    <row r="42" spans="1:38" ht="15">
      <c r="A42" s="13"/>
      <c r="B42" s="13"/>
      <c r="C42" s="13" t="s">
        <v>57</v>
      </c>
      <c r="D42" s="15">
        <v>2535</v>
      </c>
      <c r="E42" s="15">
        <f>SUM(D27:D42)</f>
        <v>37063.72</v>
      </c>
      <c r="F42" s="15"/>
      <c r="G42" s="6">
        <f t="shared" si="0"/>
        <v>48322498.629999995</v>
      </c>
      <c r="H42" s="4">
        <v>36913.72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4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8">
        <f t="shared" si="1"/>
        <v>48315736.399999991</v>
      </c>
      <c r="AL42" s="8">
        <f t="shared" si="2"/>
        <v>6762.2300000041723</v>
      </c>
    </row>
    <row r="43" spans="1:38" ht="15">
      <c r="A43" s="13"/>
      <c r="B43" s="13"/>
      <c r="C43" s="13"/>
      <c r="D43" s="15"/>
      <c r="E43" s="15"/>
      <c r="F43" s="15"/>
      <c r="G43" s="6">
        <f t="shared" si="0"/>
        <v>48322498.629999995</v>
      </c>
      <c r="H43" s="4">
        <v>150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4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8">
        <f t="shared" si="1"/>
        <v>48315886.399999991</v>
      </c>
      <c r="AL43" s="8">
        <f t="shared" si="2"/>
        <v>6612.2300000041723</v>
      </c>
    </row>
    <row r="44" spans="1:38" ht="15">
      <c r="A44" s="13">
        <v>29</v>
      </c>
      <c r="B44" s="13" t="s">
        <v>300</v>
      </c>
      <c r="C44" s="13" t="s">
        <v>299</v>
      </c>
      <c r="D44" s="15">
        <v>2620073.62</v>
      </c>
      <c r="E44" s="15">
        <f>SUM(D44)</f>
        <v>2620073.62</v>
      </c>
      <c r="F44" s="15"/>
      <c r="G44" s="6">
        <f t="shared" si="0"/>
        <v>50942572.249999993</v>
      </c>
      <c r="H44" s="4">
        <v>2620073.62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4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8">
        <f t="shared" si="1"/>
        <v>50935960.019999988</v>
      </c>
      <c r="AL44" s="8">
        <f t="shared" si="2"/>
        <v>6612.2300000041723</v>
      </c>
    </row>
    <row r="45" spans="1:38" ht="15">
      <c r="A45" s="13"/>
      <c r="B45" s="13"/>
      <c r="C45" s="13"/>
      <c r="D45" s="15"/>
      <c r="E45" s="15"/>
      <c r="F45" s="15"/>
      <c r="G45" s="6">
        <f t="shared" si="0"/>
        <v>50942572.249999993</v>
      </c>
      <c r="H45" s="4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4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8">
        <f t="shared" si="1"/>
        <v>50935960.019999988</v>
      </c>
      <c r="AL45" s="8">
        <f t="shared" si="2"/>
        <v>6612.2300000041723</v>
      </c>
    </row>
    <row r="46" spans="1:38" ht="15">
      <c r="A46" s="13">
        <v>1</v>
      </c>
      <c r="B46" s="13" t="s">
        <v>301</v>
      </c>
      <c r="C46" s="13" t="s">
        <v>140</v>
      </c>
      <c r="D46" s="15">
        <v>-6400.85</v>
      </c>
      <c r="E46" s="15"/>
      <c r="F46" s="15"/>
      <c r="G46" s="6">
        <f t="shared" si="0"/>
        <v>50942572.249999993</v>
      </c>
      <c r="H46" s="4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4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8">
        <f t="shared" si="1"/>
        <v>50935960.019999988</v>
      </c>
      <c r="AL46" s="8">
        <f t="shared" si="2"/>
        <v>6612.2300000041723</v>
      </c>
    </row>
    <row r="47" spans="1:38" ht="15">
      <c r="A47" s="13"/>
      <c r="B47" s="13"/>
      <c r="C47" s="13" t="s">
        <v>302</v>
      </c>
      <c r="D47" s="15">
        <v>6400.85</v>
      </c>
      <c r="E47" s="15">
        <f>SUM(D46:D47)</f>
        <v>0</v>
      </c>
      <c r="F47" s="15"/>
      <c r="G47" s="6">
        <f t="shared" si="0"/>
        <v>50942572.249999993</v>
      </c>
      <c r="H47" s="4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4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8">
        <f t="shared" si="1"/>
        <v>50935960.019999988</v>
      </c>
      <c r="AL47" s="8">
        <f t="shared" si="2"/>
        <v>6612.2300000041723</v>
      </c>
    </row>
    <row r="48" spans="1:38" ht="15">
      <c r="A48" s="13"/>
      <c r="B48" s="13"/>
      <c r="C48" s="13"/>
      <c r="D48" s="15"/>
      <c r="E48" s="15"/>
      <c r="F48" s="15"/>
      <c r="G48" s="6">
        <f t="shared" si="0"/>
        <v>50942572.249999993</v>
      </c>
      <c r="H48" s="4"/>
      <c r="I48" s="1"/>
      <c r="J48" s="1"/>
      <c r="K48" s="1"/>
      <c r="L48" s="4"/>
      <c r="M48" s="1"/>
      <c r="N48" s="1"/>
      <c r="O48" s="1"/>
      <c r="P48" s="1"/>
      <c r="Q48" s="1"/>
      <c r="R48" s="1"/>
      <c r="S48" s="1"/>
      <c r="T48" s="1"/>
      <c r="U48" s="1"/>
      <c r="V48" s="4"/>
      <c r="W48" s="1"/>
      <c r="X48" s="1"/>
      <c r="Y48" s="1"/>
      <c r="Z48" s="1"/>
      <c r="AA48" s="16"/>
      <c r="AB48" s="16"/>
      <c r="AC48" s="16"/>
      <c r="AD48" s="16"/>
      <c r="AE48" s="1"/>
      <c r="AF48" s="1"/>
      <c r="AG48" s="1"/>
      <c r="AH48" s="1"/>
      <c r="AI48" s="1"/>
      <c r="AJ48" s="1"/>
      <c r="AK48" s="8">
        <f t="shared" si="1"/>
        <v>50935960.019999988</v>
      </c>
      <c r="AL48" s="8">
        <f t="shared" si="2"/>
        <v>6612.2300000041723</v>
      </c>
    </row>
    <row r="49" spans="1:38" ht="15">
      <c r="A49" s="13">
        <v>1</v>
      </c>
      <c r="B49" s="13" t="s">
        <v>303</v>
      </c>
      <c r="C49" s="13" t="s">
        <v>139</v>
      </c>
      <c r="D49" s="15">
        <v>-32.450000000000003</v>
      </c>
      <c r="E49" s="15"/>
      <c r="F49" s="15"/>
      <c r="G49" s="6">
        <f t="shared" si="0"/>
        <v>50942572.249999993</v>
      </c>
      <c r="H49" s="4"/>
      <c r="I49" s="1"/>
      <c r="J49" s="1"/>
      <c r="K49" s="1"/>
      <c r="L49" s="4"/>
      <c r="M49" s="1"/>
      <c r="N49" s="1"/>
      <c r="O49" s="1"/>
      <c r="P49" s="1"/>
      <c r="Q49" s="1"/>
      <c r="R49" s="1"/>
      <c r="S49" s="1"/>
      <c r="T49" s="1"/>
      <c r="U49" s="1"/>
      <c r="V49" s="4"/>
      <c r="W49" s="1"/>
      <c r="X49" s="1"/>
      <c r="Y49" s="1"/>
      <c r="Z49" s="1"/>
      <c r="AA49" s="16"/>
      <c r="AB49" s="16"/>
      <c r="AC49" s="16"/>
      <c r="AD49" s="16"/>
      <c r="AE49" s="1"/>
      <c r="AF49" s="1"/>
      <c r="AG49" s="1"/>
      <c r="AH49" s="1"/>
      <c r="AI49" s="1"/>
      <c r="AJ49" s="1"/>
      <c r="AK49" s="8">
        <f t="shared" si="1"/>
        <v>50935960.019999988</v>
      </c>
      <c r="AL49" s="8">
        <f t="shared" si="2"/>
        <v>6612.2300000041723</v>
      </c>
    </row>
    <row r="50" spans="1:38" ht="15">
      <c r="A50" s="13"/>
      <c r="B50" s="13"/>
      <c r="C50" s="17" t="s">
        <v>304</v>
      </c>
      <c r="D50" s="15">
        <v>32.450000000000003</v>
      </c>
      <c r="E50" s="15">
        <f>SUM(D49:D50)</f>
        <v>0</v>
      </c>
      <c r="F50" s="15"/>
      <c r="G50" s="6">
        <f t="shared" si="0"/>
        <v>50942572.249999993</v>
      </c>
      <c r="H50" s="4"/>
      <c r="I50" s="1"/>
      <c r="J50" s="1"/>
      <c r="K50" s="1"/>
      <c r="L50" s="4"/>
      <c r="M50" s="1"/>
      <c r="N50" s="1"/>
      <c r="O50" s="1"/>
      <c r="P50" s="1"/>
      <c r="Q50" s="1"/>
      <c r="R50" s="1"/>
      <c r="S50" s="4"/>
      <c r="T50" s="1"/>
      <c r="U50" s="1"/>
      <c r="V50" s="4"/>
      <c r="W50" s="1"/>
      <c r="X50" s="1"/>
      <c r="Y50" s="16"/>
      <c r="Z50" s="1"/>
      <c r="AA50" s="16"/>
      <c r="AB50" s="16"/>
      <c r="AC50" s="16"/>
      <c r="AD50" s="16"/>
      <c r="AE50" s="1"/>
      <c r="AF50" s="1"/>
      <c r="AG50" s="1"/>
      <c r="AH50" s="1"/>
      <c r="AI50" s="1"/>
      <c r="AJ50" s="1"/>
      <c r="AK50" s="8">
        <f t="shared" si="1"/>
        <v>50935960.019999988</v>
      </c>
      <c r="AL50" s="8">
        <f t="shared" si="2"/>
        <v>6612.2300000041723</v>
      </c>
    </row>
    <row r="51" spans="1:38" ht="15">
      <c r="A51" s="13"/>
      <c r="B51" s="13"/>
      <c r="C51" s="13"/>
      <c r="D51" s="15"/>
      <c r="E51" s="15"/>
      <c r="F51" s="15"/>
      <c r="G51" s="6">
        <f t="shared" si="0"/>
        <v>50942572.249999993</v>
      </c>
      <c r="H51" s="4"/>
      <c r="I51" s="1"/>
      <c r="J51" s="1"/>
      <c r="K51" s="1"/>
      <c r="L51" s="4"/>
      <c r="M51" s="1"/>
      <c r="N51" s="1"/>
      <c r="O51" s="1"/>
      <c r="P51" s="1"/>
      <c r="Q51" s="1"/>
      <c r="R51" s="1"/>
      <c r="S51" s="4"/>
      <c r="T51" s="1"/>
      <c r="U51" s="1"/>
      <c r="V51" s="4"/>
      <c r="W51" s="1"/>
      <c r="X51" s="1"/>
      <c r="Y51" s="16"/>
      <c r="Z51" s="1"/>
      <c r="AA51" s="16"/>
      <c r="AB51" s="16"/>
      <c r="AC51" s="16"/>
      <c r="AD51" s="16"/>
      <c r="AE51" s="1"/>
      <c r="AF51" s="1"/>
      <c r="AG51" s="1"/>
      <c r="AH51" s="1"/>
      <c r="AI51" s="1"/>
      <c r="AJ51" s="1"/>
      <c r="AK51" s="8">
        <f t="shared" si="1"/>
        <v>50935960.019999988</v>
      </c>
      <c r="AL51" s="8">
        <f t="shared" si="2"/>
        <v>6612.2300000041723</v>
      </c>
    </row>
    <row r="52" spans="1:38" ht="15">
      <c r="A52" s="13"/>
      <c r="B52" s="13"/>
      <c r="C52" s="13"/>
      <c r="D52" s="15"/>
      <c r="E52" s="15"/>
      <c r="F52" s="15"/>
      <c r="G52" s="6">
        <f t="shared" si="0"/>
        <v>50942572.249999993</v>
      </c>
      <c r="H52" s="4">
        <f t="shared" ref="H52:AJ52" si="3">SUM(H4:H51)</f>
        <v>2945968.13</v>
      </c>
      <c r="I52" s="4">
        <f t="shared" si="3"/>
        <v>688994.93</v>
      </c>
      <c r="J52" s="4">
        <f t="shared" si="3"/>
        <v>0</v>
      </c>
      <c r="K52" s="4">
        <f t="shared" si="3"/>
        <v>175505.08</v>
      </c>
      <c r="L52" s="4">
        <f t="shared" si="3"/>
        <v>75450.05</v>
      </c>
      <c r="M52" s="4">
        <f t="shared" si="3"/>
        <v>381296.47</v>
      </c>
      <c r="N52" s="4">
        <f t="shared" si="3"/>
        <v>1218518.23</v>
      </c>
      <c r="O52" s="4">
        <f t="shared" si="3"/>
        <v>132834.82</v>
      </c>
      <c r="P52" s="4">
        <f t="shared" si="3"/>
        <v>772428.97</v>
      </c>
      <c r="Q52" s="4">
        <f t="shared" si="3"/>
        <v>940279.34</v>
      </c>
      <c r="R52" s="4">
        <f t="shared" si="3"/>
        <v>569109.53</v>
      </c>
      <c r="S52" s="4">
        <f t="shared" si="3"/>
        <v>894767.96</v>
      </c>
      <c r="T52" s="4">
        <f t="shared" si="3"/>
        <v>13396.99</v>
      </c>
      <c r="U52" s="4">
        <f t="shared" si="3"/>
        <v>5503037.6100000003</v>
      </c>
      <c r="V52" s="4">
        <f t="shared" si="3"/>
        <v>206824.18000000002</v>
      </c>
      <c r="W52" s="4">
        <f t="shared" si="3"/>
        <v>303596.45</v>
      </c>
      <c r="X52" s="4">
        <f t="shared" si="3"/>
        <v>2252177.29</v>
      </c>
      <c r="Y52" s="4">
        <f t="shared" si="3"/>
        <v>2095321.7100000004</v>
      </c>
      <c r="Z52" s="4">
        <f t="shared" si="3"/>
        <v>812616.52</v>
      </c>
      <c r="AA52" s="4">
        <f t="shared" si="3"/>
        <v>256790.7</v>
      </c>
      <c r="AB52" s="4">
        <f t="shared" si="3"/>
        <v>6593179.2000000002</v>
      </c>
      <c r="AC52" s="4">
        <f t="shared" si="3"/>
        <v>-6905.28</v>
      </c>
      <c r="AD52" s="4">
        <f>SUM(AD4:AD51)</f>
        <v>267186.77</v>
      </c>
      <c r="AE52" s="4">
        <f t="shared" si="3"/>
        <v>103066.07</v>
      </c>
      <c r="AF52" s="4">
        <f t="shared" si="3"/>
        <v>1046680.78</v>
      </c>
      <c r="AG52" s="4">
        <f t="shared" si="3"/>
        <v>1581703.95</v>
      </c>
      <c r="AH52" s="4">
        <f t="shared" si="3"/>
        <v>324583.24</v>
      </c>
      <c r="AI52" s="4">
        <f t="shared" si="3"/>
        <v>517714.38</v>
      </c>
      <c r="AJ52" s="4">
        <f t="shared" si="3"/>
        <v>20269835.949999999</v>
      </c>
      <c r="AK52" s="4">
        <f>SUM(H52:AJ52)</f>
        <v>50935960.019999996</v>
      </c>
      <c r="AL52" s="8">
        <f t="shared" si="2"/>
        <v>6612.2299999967217</v>
      </c>
    </row>
    <row r="53" spans="1:38" ht="15">
      <c r="A53" s="13"/>
      <c r="B53" s="13"/>
      <c r="C53" s="20" t="s">
        <v>38</v>
      </c>
      <c r="D53" s="4">
        <f>SUM(D5:D52)</f>
        <v>2832369.48</v>
      </c>
      <c r="E53" s="6">
        <f>SUM(E5:E52)</f>
        <v>2832369.48</v>
      </c>
      <c r="F53" s="6">
        <f>SUM(F5:F52)</f>
        <v>0</v>
      </c>
      <c r="G53" s="6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4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8"/>
      <c r="AL53" s="61">
        <v>-5622.53</v>
      </c>
    </row>
    <row r="54" spans="1:38" ht="15">
      <c r="A54" s="13"/>
      <c r="B54" s="1"/>
      <c r="C54" s="19" t="s">
        <v>33</v>
      </c>
      <c r="D54" s="4">
        <f>+E53-D55</f>
        <v>2832369.48</v>
      </c>
      <c r="V54" s="4"/>
      <c r="AL54" s="61">
        <v>-295.16000000000003</v>
      </c>
    </row>
    <row r="55" spans="1:38" ht="15">
      <c r="A55" s="13"/>
      <c r="C55" s="20" t="s">
        <v>34</v>
      </c>
      <c r="D55" s="15">
        <f>E50</f>
        <v>0</v>
      </c>
      <c r="V55" s="4"/>
      <c r="AK55" s="18"/>
      <c r="AL55" s="8"/>
    </row>
    <row r="56" spans="1:38" ht="15">
      <c r="A56" s="13"/>
      <c r="U56" s="31"/>
      <c r="V56" s="32"/>
      <c r="W56" s="28"/>
      <c r="Y56" s="30"/>
      <c r="AL56" s="8"/>
    </row>
    <row r="57" spans="1:38" ht="15">
      <c r="U57" s="31"/>
      <c r="V57" s="4"/>
      <c r="W57" s="28"/>
      <c r="Y57" s="29"/>
      <c r="AK57" s="40" t="s">
        <v>164</v>
      </c>
      <c r="AL57" s="49">
        <v>-1250</v>
      </c>
    </row>
    <row r="58" spans="1:38" ht="15">
      <c r="U58" s="31"/>
      <c r="V58" s="4"/>
      <c r="W58" s="28"/>
      <c r="Y58" s="29"/>
      <c r="AK58" s="40" t="s">
        <v>136</v>
      </c>
      <c r="AL58" s="50">
        <v>-100</v>
      </c>
    </row>
    <row r="59" spans="1:38" ht="15">
      <c r="U59" s="31"/>
      <c r="V59" s="32"/>
      <c r="W59" s="29"/>
      <c r="Y59" s="29"/>
      <c r="AK59" s="43" t="s">
        <v>41</v>
      </c>
      <c r="AL59" s="51"/>
    </row>
    <row r="60" spans="1:38" ht="15">
      <c r="U60" s="31"/>
      <c r="V60" s="4"/>
      <c r="W60" s="29"/>
      <c r="Y60" s="29"/>
      <c r="AK60" s="52" t="s">
        <v>169</v>
      </c>
      <c r="AL60" s="50">
        <v>31.98</v>
      </c>
    </row>
    <row r="61" spans="1:38" ht="15">
      <c r="V61" s="32"/>
      <c r="W61" s="29"/>
      <c r="Y61" s="29"/>
      <c r="AK61" s="43" t="s">
        <v>168</v>
      </c>
      <c r="AL61" s="50">
        <v>624</v>
      </c>
    </row>
    <row r="62" spans="1:38" ht="30">
      <c r="V62" s="32"/>
      <c r="W62" s="29"/>
      <c r="Y62" s="29"/>
      <c r="AK62" s="43" t="s">
        <v>345</v>
      </c>
      <c r="AL62" s="50">
        <v>0.09</v>
      </c>
    </row>
    <row r="63" spans="1:38" ht="15">
      <c r="V63" s="32"/>
      <c r="W63" s="29"/>
      <c r="Y63" s="29"/>
      <c r="AK63" s="40" t="s">
        <v>346</v>
      </c>
      <c r="AL63" s="50">
        <v>-0.2</v>
      </c>
    </row>
    <row r="64" spans="1:38" ht="15">
      <c r="V64" s="32"/>
      <c r="W64" s="28"/>
      <c r="Y64" s="29"/>
      <c r="AL64" s="8"/>
    </row>
    <row r="65" spans="21:38" ht="15">
      <c r="V65" s="32"/>
      <c r="W65" s="29"/>
      <c r="Y65" s="29"/>
      <c r="AL65" s="21">
        <f>SUM(AL52:AL64)</f>
        <v>0.40999999672193549</v>
      </c>
    </row>
    <row r="66" spans="21:38" ht="15">
      <c r="U66" s="31"/>
      <c r="V66" s="4"/>
      <c r="W66" s="29"/>
      <c r="AL66" s="16"/>
    </row>
    <row r="67" spans="21:38" ht="15">
      <c r="U67" s="31"/>
      <c r="V67" s="32"/>
      <c r="W67" s="29"/>
      <c r="AL67" s="16"/>
    </row>
    <row r="68" spans="21:38" ht="15">
      <c r="V68" s="4"/>
      <c r="W68" s="29"/>
      <c r="AL68" s="8"/>
    </row>
    <row r="69" spans="21:38" ht="15">
      <c r="V69" s="4"/>
      <c r="W69" s="29"/>
      <c r="AL69" s="8"/>
    </row>
    <row r="70" spans="21:38" ht="15">
      <c r="V70" s="4"/>
      <c r="AL70" s="8"/>
    </row>
    <row r="71" spans="21:38">
      <c r="AL71" s="37">
        <f>SUM(AL52:AL70)</f>
        <v>0.81999999344387098</v>
      </c>
    </row>
    <row r="72" spans="21:38" ht="15">
      <c r="AL72" s="16"/>
    </row>
  </sheetData>
  <pageMargins left="0.75" right="0.75" top="1" bottom="1" header="0.5" footer="0.5"/>
  <pageSetup scale="63" orientation="portrait" r:id="rId1"/>
  <headerFooter alignWithMargins="0"/>
  <colBreaks count="2" manualBreakCount="2">
    <brk id="7" max="53" man="1"/>
    <brk id="16" max="5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72"/>
  <sheetViews>
    <sheetView view="pageBreakPreview" zoomScale="80" zoomScaleNormal="90" zoomScaleSheetLayoutView="80" workbookViewId="0">
      <pane xSplit="2" ySplit="4" topLeftCell="U33" activePane="bottomRight" state="frozen"/>
      <selection activeCell="E39" sqref="E39"/>
      <selection pane="topRight" activeCell="E39" sqref="E39"/>
      <selection pane="bottomLeft" activeCell="E39" sqref="E39"/>
      <selection pane="bottomRight" activeCell="AL65" sqref="AL65"/>
    </sheetView>
  </sheetViews>
  <sheetFormatPr defaultColWidth="0" defaultRowHeight="12.3"/>
  <cols>
    <col min="1" max="1" width="7.1640625" customWidth="1"/>
    <col min="2" max="2" width="21.71875" customWidth="1"/>
    <col min="3" max="3" width="33.5546875" customWidth="1"/>
    <col min="4" max="4" width="14.5546875" customWidth="1"/>
    <col min="5" max="5" width="18.27734375" customWidth="1"/>
    <col min="6" max="6" width="16.71875" customWidth="1"/>
    <col min="7" max="7" width="18" customWidth="1"/>
    <col min="8" max="8" width="16.27734375" bestFit="1" customWidth="1"/>
    <col min="9" max="9" width="15.44140625" bestFit="1" customWidth="1"/>
    <col min="10" max="10" width="7.71875" customWidth="1"/>
    <col min="11" max="11" width="14.27734375" bestFit="1" customWidth="1"/>
    <col min="12" max="12" width="13.44140625" customWidth="1"/>
    <col min="13" max="13" width="16.27734375" customWidth="1"/>
    <col min="14" max="14" width="16.27734375" bestFit="1" customWidth="1"/>
    <col min="15" max="18" width="14.27734375" bestFit="1" customWidth="1"/>
    <col min="19" max="19" width="16.27734375" bestFit="1" customWidth="1"/>
    <col min="20" max="20" width="12.71875" bestFit="1" customWidth="1"/>
    <col min="21" max="21" width="16.27734375" bestFit="1" customWidth="1"/>
    <col min="22" max="23" width="14.27734375" bestFit="1" customWidth="1"/>
    <col min="24" max="24" width="16.27734375" bestFit="1" customWidth="1"/>
    <col min="25" max="25" width="16.44140625" bestFit="1" customWidth="1"/>
    <col min="26" max="27" width="14.27734375" bestFit="1" customWidth="1"/>
    <col min="28" max="28" width="16.27734375" customWidth="1"/>
    <col min="29" max="29" width="12.71875" bestFit="1" customWidth="1"/>
    <col min="30" max="30" width="14.27734375" bestFit="1" customWidth="1"/>
    <col min="31" max="31" width="18.27734375" bestFit="1" customWidth="1"/>
    <col min="32" max="32" width="17" bestFit="1" customWidth="1"/>
    <col min="33" max="34" width="18.27734375" bestFit="1" customWidth="1"/>
    <col min="35" max="35" width="14.27734375" bestFit="1" customWidth="1"/>
    <col min="36" max="36" width="18" bestFit="1" customWidth="1"/>
    <col min="37" max="37" width="18.5546875" bestFit="1" customWidth="1"/>
    <col min="38" max="38" width="15.1640625" customWidth="1"/>
    <col min="39" max="40" width="0" hidden="1" customWidth="1"/>
    <col min="41" max="16384" width="9.1640625" hidden="1"/>
  </cols>
  <sheetData>
    <row r="1" spans="1:38" ht="15.9">
      <c r="A1" s="1"/>
      <c r="B1" s="2" t="s">
        <v>172</v>
      </c>
      <c r="C1" s="3" t="s">
        <v>0</v>
      </c>
      <c r="D1" s="4" t="s">
        <v>1</v>
      </c>
      <c r="E1" s="35" t="s">
        <v>39</v>
      </c>
      <c r="F1" s="6"/>
      <c r="G1" s="6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>
      <c r="A2" s="1"/>
      <c r="B2" s="7" t="s">
        <v>35</v>
      </c>
      <c r="C2" s="1"/>
      <c r="D2" s="4"/>
      <c r="E2" s="6"/>
      <c r="F2" s="6"/>
      <c r="G2" s="6"/>
      <c r="H2" s="4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60">
      <c r="A3" s="1" t="s">
        <v>2</v>
      </c>
      <c r="B3" s="1" t="s">
        <v>3</v>
      </c>
      <c r="C3" s="1" t="s">
        <v>4</v>
      </c>
      <c r="D3" s="4"/>
      <c r="E3" s="6" t="s">
        <v>5</v>
      </c>
      <c r="F3" s="6" t="s">
        <v>6</v>
      </c>
      <c r="G3" s="6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138</v>
      </c>
      <c r="Z3" s="9" t="s">
        <v>161</v>
      </c>
      <c r="AA3" s="9" t="s">
        <v>40</v>
      </c>
      <c r="AB3" s="10" t="s">
        <v>25</v>
      </c>
      <c r="AC3" s="10" t="s">
        <v>26</v>
      </c>
      <c r="AD3" s="10" t="s">
        <v>36</v>
      </c>
      <c r="AE3" s="10" t="s">
        <v>27</v>
      </c>
      <c r="AF3" s="10" t="s">
        <v>28</v>
      </c>
      <c r="AG3" s="10" t="s">
        <v>29</v>
      </c>
      <c r="AH3" s="10" t="s">
        <v>30</v>
      </c>
      <c r="AI3" s="10" t="s">
        <v>37</v>
      </c>
      <c r="AJ3" s="10" t="s">
        <v>42</v>
      </c>
      <c r="AK3" s="11" t="s">
        <v>31</v>
      </c>
      <c r="AL3" s="11" t="s">
        <v>32</v>
      </c>
    </row>
    <row r="4" spans="1:38" ht="15">
      <c r="A4" s="1"/>
      <c r="B4" s="1"/>
      <c r="C4" s="12"/>
      <c r="D4" s="4"/>
      <c r="E4" s="6"/>
      <c r="F4" s="6"/>
      <c r="G4" s="6">
        <f>'CB FY23-06'!G52</f>
        <v>50942572.249999993</v>
      </c>
      <c r="H4" s="6">
        <f>'CB FY23-06'!H52</f>
        <v>2945968.13</v>
      </c>
      <c r="I4" s="6">
        <f>'CB FY23-06'!I52</f>
        <v>688994.93</v>
      </c>
      <c r="J4" s="6">
        <f>'CB FY23-06'!J52</f>
        <v>0</v>
      </c>
      <c r="K4" s="6">
        <f>'CB FY23-06'!K52</f>
        <v>175505.08</v>
      </c>
      <c r="L4" s="6">
        <f>'CB FY23-06'!L52</f>
        <v>75450.05</v>
      </c>
      <c r="M4" s="6">
        <f>'CB FY23-06'!M52</f>
        <v>381296.47</v>
      </c>
      <c r="N4" s="6">
        <f>'CB FY23-06'!N52</f>
        <v>1218518.23</v>
      </c>
      <c r="O4" s="6">
        <f>'CB FY23-06'!O52</f>
        <v>132834.82</v>
      </c>
      <c r="P4" s="6">
        <f>'CB FY23-06'!P52</f>
        <v>772428.97</v>
      </c>
      <c r="Q4" s="6">
        <f>'CB FY23-06'!Q52</f>
        <v>940279.34</v>
      </c>
      <c r="R4" s="6">
        <f>'CB FY23-06'!R52</f>
        <v>569109.53</v>
      </c>
      <c r="S4" s="6">
        <f>'CB FY23-06'!S52</f>
        <v>894767.96</v>
      </c>
      <c r="T4" s="6">
        <f>'CB FY23-06'!T52</f>
        <v>13396.99</v>
      </c>
      <c r="U4" s="6">
        <f>'CB FY23-06'!U52</f>
        <v>5503037.6100000003</v>
      </c>
      <c r="V4" s="6">
        <f>'CB FY23-06'!V52</f>
        <v>206824.18000000002</v>
      </c>
      <c r="W4" s="6">
        <f>'CB FY23-06'!W52</f>
        <v>303596.45</v>
      </c>
      <c r="X4" s="6">
        <f>'CB FY23-06'!X52</f>
        <v>2252177.29</v>
      </c>
      <c r="Y4" s="6">
        <f>'CB FY23-06'!Y52</f>
        <v>2095321.7100000004</v>
      </c>
      <c r="Z4" s="6">
        <f>'CB FY23-06'!Z52</f>
        <v>812616.52</v>
      </c>
      <c r="AA4" s="6">
        <f>'CB FY23-06'!AA52</f>
        <v>256790.7</v>
      </c>
      <c r="AB4" s="6">
        <f>'CB FY23-06'!AB52</f>
        <v>6593179.2000000002</v>
      </c>
      <c r="AC4" s="6">
        <f>'CB FY23-06'!AC52</f>
        <v>-6905.28</v>
      </c>
      <c r="AD4" s="6">
        <f>'CB FY23-06'!AD52</f>
        <v>267186.77</v>
      </c>
      <c r="AE4" s="6">
        <f>'CB FY23-06'!AE52</f>
        <v>103066.07</v>
      </c>
      <c r="AF4" s="6">
        <f>'CB FY23-06'!AF52</f>
        <v>1046680.78</v>
      </c>
      <c r="AG4" s="6">
        <f>'CB FY23-06'!AG52</f>
        <v>1581703.95</v>
      </c>
      <c r="AH4" s="6">
        <f>'CB FY23-06'!AH52</f>
        <v>324583.24</v>
      </c>
      <c r="AI4" s="6">
        <f>'CB FY23-06'!$AI$52</f>
        <v>517714.38</v>
      </c>
      <c r="AJ4" s="6">
        <f>'CB FY23-06'!$AJ$52</f>
        <v>20269835.949999999</v>
      </c>
      <c r="AK4" s="6">
        <f>'CB FY23-06'!AK52</f>
        <v>50935960.019999996</v>
      </c>
      <c r="AL4" s="6">
        <f>'CB FY23-06'!AL52</f>
        <v>6612.2299999967217</v>
      </c>
    </row>
    <row r="5" spans="1:38" ht="15">
      <c r="A5" s="1">
        <v>1</v>
      </c>
      <c r="B5" s="1" t="s">
        <v>305</v>
      </c>
      <c r="C5" s="17" t="s">
        <v>139</v>
      </c>
      <c r="D5" s="15">
        <v>0.27</v>
      </c>
      <c r="E5" s="1"/>
      <c r="F5" s="15"/>
      <c r="G5" s="6">
        <f t="shared" ref="G5:G52" si="0">G4+E5-F5</f>
        <v>50942572.249999993</v>
      </c>
      <c r="H5" s="4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8">
        <f>AK4+SUM(H5:AJ5)</f>
        <v>50935960.019999996</v>
      </c>
      <c r="AL5" s="8">
        <f>G5-AK5</f>
        <v>6612.2299999967217</v>
      </c>
    </row>
    <row r="6" spans="1:38" ht="15">
      <c r="A6" s="1"/>
      <c r="B6" s="1"/>
      <c r="C6" s="17" t="s">
        <v>145</v>
      </c>
      <c r="D6" s="15">
        <v>-0.27</v>
      </c>
      <c r="E6" s="4">
        <f>SUM(D5:D6)</f>
        <v>0</v>
      </c>
      <c r="F6" s="15"/>
      <c r="G6" s="6">
        <f t="shared" si="0"/>
        <v>50942572.249999993</v>
      </c>
      <c r="H6" s="4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8">
        <f t="shared" ref="AK6:AK51" si="1">AK5+SUM(H6:AJ6)</f>
        <v>50935960.019999996</v>
      </c>
      <c r="AL6" s="8">
        <f t="shared" ref="AL6:AL52" si="2">G6-AK6</f>
        <v>6612.2299999967217</v>
      </c>
    </row>
    <row r="7" spans="1:38" ht="15">
      <c r="A7" s="1"/>
      <c r="B7" s="1"/>
      <c r="C7" s="17"/>
      <c r="D7" s="15"/>
      <c r="E7" s="4"/>
      <c r="F7" s="15"/>
      <c r="G7" s="6">
        <f t="shared" si="0"/>
        <v>50942572.249999993</v>
      </c>
      <c r="H7" s="4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8">
        <f t="shared" si="1"/>
        <v>50935960.019999996</v>
      </c>
      <c r="AL7" s="8">
        <f t="shared" si="2"/>
        <v>6612.2299999967217</v>
      </c>
    </row>
    <row r="8" spans="1:38" ht="15">
      <c r="A8" s="1">
        <v>1</v>
      </c>
      <c r="B8" s="1" t="s">
        <v>306</v>
      </c>
      <c r="C8" s="17" t="s">
        <v>150</v>
      </c>
      <c r="D8" s="15">
        <v>10</v>
      </c>
      <c r="E8" s="4"/>
      <c r="F8" s="15"/>
      <c r="G8" s="6">
        <f t="shared" si="0"/>
        <v>50942572.249999993</v>
      </c>
      <c r="H8" s="4"/>
      <c r="I8" s="16"/>
      <c r="J8" s="16"/>
      <c r="K8" s="16"/>
      <c r="L8" s="16"/>
      <c r="M8" s="25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8">
        <f t="shared" si="1"/>
        <v>50935960.019999996</v>
      </c>
      <c r="AL8" s="8">
        <f t="shared" si="2"/>
        <v>6612.2299999967217</v>
      </c>
    </row>
    <row r="9" spans="1:38" ht="15">
      <c r="A9" s="1"/>
      <c r="B9" s="1"/>
      <c r="C9" s="17" t="s">
        <v>307</v>
      </c>
      <c r="D9" s="15">
        <v>-10</v>
      </c>
      <c r="E9" s="4">
        <f>SUM(D8:D9)</f>
        <v>0</v>
      </c>
      <c r="F9" s="15"/>
      <c r="G9" s="6">
        <f t="shared" si="0"/>
        <v>50942572.249999993</v>
      </c>
      <c r="H9" s="4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8">
        <f t="shared" si="1"/>
        <v>50935960.019999996</v>
      </c>
      <c r="AL9" s="8">
        <f t="shared" si="2"/>
        <v>6612.2299999967217</v>
      </c>
    </row>
    <row r="10" spans="1:38" ht="15">
      <c r="A10" s="1"/>
      <c r="B10" s="1"/>
      <c r="C10" s="17"/>
      <c r="D10" s="15"/>
      <c r="E10" s="4"/>
      <c r="F10" s="15"/>
      <c r="G10" s="6">
        <f t="shared" si="0"/>
        <v>50942572.249999993</v>
      </c>
      <c r="H10" s="4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8">
        <f t="shared" si="1"/>
        <v>50935960.019999996</v>
      </c>
      <c r="AL10" s="8">
        <f t="shared" si="2"/>
        <v>6612.2299999967217</v>
      </c>
    </row>
    <row r="11" spans="1:38" ht="15">
      <c r="A11" s="1">
        <v>1</v>
      </c>
      <c r="B11" s="1" t="s">
        <v>308</v>
      </c>
      <c r="C11" s="17" t="s">
        <v>150</v>
      </c>
      <c r="D11" s="15">
        <v>-2.71</v>
      </c>
      <c r="E11" s="4"/>
      <c r="F11" s="15"/>
      <c r="G11" s="6">
        <f t="shared" si="0"/>
        <v>50942572.249999993</v>
      </c>
      <c r="H11" s="4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8">
        <f t="shared" si="1"/>
        <v>50935960.019999996</v>
      </c>
      <c r="AL11" s="8">
        <f t="shared" si="2"/>
        <v>6612.2299999967217</v>
      </c>
    </row>
    <row r="12" spans="1:38" ht="15">
      <c r="A12" s="1"/>
      <c r="B12" s="1"/>
      <c r="C12" s="17" t="s">
        <v>144</v>
      </c>
      <c r="D12" s="15">
        <v>2.71</v>
      </c>
      <c r="E12" s="4">
        <f>SUM(D11:D12)</f>
        <v>0</v>
      </c>
      <c r="F12" s="15"/>
      <c r="G12" s="6">
        <f t="shared" si="0"/>
        <v>50942572.249999993</v>
      </c>
      <c r="H12" s="4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8">
        <f t="shared" si="1"/>
        <v>50935960.019999996</v>
      </c>
      <c r="AL12" s="8">
        <f t="shared" si="2"/>
        <v>6612.2299999967217</v>
      </c>
    </row>
    <row r="13" spans="1:38" ht="15">
      <c r="A13" s="1"/>
      <c r="B13" s="1"/>
      <c r="C13" s="17"/>
      <c r="D13" s="15"/>
      <c r="E13" s="4"/>
      <c r="F13" s="15"/>
      <c r="G13" s="6">
        <f t="shared" si="0"/>
        <v>50942572.249999993</v>
      </c>
      <c r="H13" s="4"/>
      <c r="I13" s="16"/>
      <c r="J13" s="16"/>
      <c r="K13" s="16"/>
      <c r="L13" s="16"/>
      <c r="M13" s="25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8">
        <f t="shared" si="1"/>
        <v>50935960.019999996</v>
      </c>
      <c r="AL13" s="8">
        <f t="shared" si="2"/>
        <v>6612.2299999967217</v>
      </c>
    </row>
    <row r="14" spans="1:38" ht="15">
      <c r="A14" s="1">
        <v>6</v>
      </c>
      <c r="B14" s="1" t="s">
        <v>309</v>
      </c>
      <c r="C14" s="17" t="s">
        <v>150</v>
      </c>
      <c r="D14" s="15">
        <v>153.5</v>
      </c>
      <c r="E14" s="4"/>
      <c r="F14" s="15"/>
      <c r="G14" s="6">
        <f t="shared" si="0"/>
        <v>50942572.249999993</v>
      </c>
      <c r="H14" s="4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8">
        <f t="shared" si="1"/>
        <v>50935960.019999996</v>
      </c>
      <c r="AL14" s="8">
        <f t="shared" si="2"/>
        <v>6612.2299999967217</v>
      </c>
    </row>
    <row r="15" spans="1:38" ht="15">
      <c r="A15" s="1"/>
      <c r="B15" s="1"/>
      <c r="C15" s="17" t="s">
        <v>166</v>
      </c>
      <c r="D15" s="15">
        <v>10.15</v>
      </c>
      <c r="E15" s="4">
        <f>SUM(D14:D15)</f>
        <v>163.65</v>
      </c>
      <c r="F15" s="15"/>
      <c r="G15" s="6">
        <f t="shared" si="0"/>
        <v>50942735.899999991</v>
      </c>
      <c r="H15" s="4"/>
      <c r="I15" s="16"/>
      <c r="J15" s="16"/>
      <c r="K15" s="16"/>
      <c r="L15" s="16"/>
      <c r="M15" s="16"/>
      <c r="N15" s="16"/>
      <c r="O15" s="56">
        <v>163.65</v>
      </c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8">
        <f t="shared" si="1"/>
        <v>50936123.669999994</v>
      </c>
      <c r="AL15" s="8">
        <f t="shared" si="2"/>
        <v>6612.2299999967217</v>
      </c>
    </row>
    <row r="16" spans="1:38" ht="15">
      <c r="A16" s="1"/>
      <c r="B16" s="1"/>
      <c r="C16" s="17"/>
      <c r="D16" s="15"/>
      <c r="E16" s="4"/>
      <c r="F16" s="15"/>
      <c r="G16" s="6">
        <f t="shared" si="0"/>
        <v>50942735.899999991</v>
      </c>
      <c r="H16" s="4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8">
        <f t="shared" si="1"/>
        <v>50936123.669999994</v>
      </c>
      <c r="AL16" s="8">
        <f t="shared" si="2"/>
        <v>6612.2299999967217</v>
      </c>
    </row>
    <row r="17" spans="1:38" ht="15">
      <c r="A17" s="1">
        <v>26</v>
      </c>
      <c r="B17" s="1" t="s">
        <v>310</v>
      </c>
      <c r="C17" s="17" t="s">
        <v>302</v>
      </c>
      <c r="D17" s="15">
        <v>-3328.77</v>
      </c>
      <c r="E17" s="4">
        <f>SUM(D17)</f>
        <v>-3328.77</v>
      </c>
      <c r="F17" s="15"/>
      <c r="G17" s="6">
        <f t="shared" si="0"/>
        <v>50939407.129999988</v>
      </c>
      <c r="H17" s="4"/>
      <c r="I17" s="16"/>
      <c r="J17" s="16"/>
      <c r="K17" s="16"/>
      <c r="L17" s="16"/>
      <c r="M17" s="25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25">
        <v>-3328.77</v>
      </c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8">
        <f t="shared" si="1"/>
        <v>50932794.899999991</v>
      </c>
      <c r="AL17" s="8">
        <f t="shared" si="2"/>
        <v>6612.2299999967217</v>
      </c>
    </row>
    <row r="18" spans="1:38" ht="15">
      <c r="A18" s="1"/>
      <c r="B18" s="1"/>
      <c r="C18" s="17"/>
      <c r="D18" s="15"/>
      <c r="E18" s="4"/>
      <c r="F18" s="15"/>
      <c r="G18" s="6">
        <f t="shared" si="0"/>
        <v>50939407.129999988</v>
      </c>
      <c r="H18" s="4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8">
        <f t="shared" si="1"/>
        <v>50932794.899999991</v>
      </c>
      <c r="AL18" s="8">
        <f t="shared" si="2"/>
        <v>6612.2299999967217</v>
      </c>
    </row>
    <row r="19" spans="1:38" ht="15">
      <c r="A19" s="1">
        <v>27</v>
      </c>
      <c r="B19" s="1" t="s">
        <v>311</v>
      </c>
      <c r="C19" s="17" t="s">
        <v>302</v>
      </c>
      <c r="D19" s="15">
        <v>94004.06</v>
      </c>
      <c r="E19" s="4">
        <f>SUM(D19)</f>
        <v>94004.06</v>
      </c>
      <c r="F19" s="15"/>
      <c r="G19" s="6">
        <f t="shared" si="0"/>
        <v>51033411.18999999</v>
      </c>
      <c r="H19" s="4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>
        <v>94004.06</v>
      </c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8">
        <f t="shared" si="1"/>
        <v>51026798.959999993</v>
      </c>
      <c r="AL19" s="8">
        <f t="shared" si="2"/>
        <v>6612.2299999967217</v>
      </c>
    </row>
    <row r="20" spans="1:38" ht="15">
      <c r="A20" s="1"/>
      <c r="B20" s="1"/>
      <c r="C20" s="17"/>
      <c r="D20" s="15"/>
      <c r="E20" s="4"/>
      <c r="F20" s="15"/>
      <c r="G20" s="6">
        <f t="shared" si="0"/>
        <v>51033411.18999999</v>
      </c>
      <c r="H20" s="4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2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8">
        <f t="shared" si="1"/>
        <v>51026798.959999993</v>
      </c>
      <c r="AL20" s="8">
        <f t="shared" si="2"/>
        <v>6612.2299999967217</v>
      </c>
    </row>
    <row r="21" spans="1:38" ht="15">
      <c r="A21" s="1">
        <v>28</v>
      </c>
      <c r="B21" s="1" t="s">
        <v>312</v>
      </c>
      <c r="C21" s="17" t="s">
        <v>304</v>
      </c>
      <c r="D21" s="15">
        <v>288.27</v>
      </c>
      <c r="E21" s="4"/>
      <c r="F21" s="15"/>
      <c r="G21" s="6">
        <f t="shared" si="0"/>
        <v>51033411.18999999</v>
      </c>
      <c r="H21" s="4"/>
      <c r="I21" s="16"/>
      <c r="J21" s="16"/>
      <c r="K21" s="16"/>
      <c r="L21" s="16"/>
      <c r="M21" s="25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8">
        <f t="shared" si="1"/>
        <v>51026798.959999993</v>
      </c>
      <c r="AL21" s="8">
        <f t="shared" si="2"/>
        <v>6612.2299999967217</v>
      </c>
    </row>
    <row r="22" spans="1:38" ht="15">
      <c r="A22" s="1"/>
      <c r="B22" s="1"/>
      <c r="C22" s="17" t="s">
        <v>302</v>
      </c>
      <c r="D22" s="15">
        <v>773528.59</v>
      </c>
      <c r="E22" s="4">
        <f>SUM(D21:D22)</f>
        <v>773816.86</v>
      </c>
      <c r="F22" s="15"/>
      <c r="G22" s="6">
        <f t="shared" si="0"/>
        <v>51807228.04999999</v>
      </c>
      <c r="H22" s="4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>
        <v>773816.86</v>
      </c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8">
        <f t="shared" si="1"/>
        <v>51800615.819999993</v>
      </c>
      <c r="AL22" s="8">
        <f t="shared" si="2"/>
        <v>6612.2299999967217</v>
      </c>
    </row>
    <row r="23" spans="1:38" ht="15">
      <c r="A23" s="1"/>
      <c r="B23" s="1"/>
      <c r="C23" s="17"/>
      <c r="D23" s="15"/>
      <c r="E23" s="4"/>
      <c r="F23" s="15"/>
      <c r="G23" s="6">
        <f t="shared" si="0"/>
        <v>51807228.04999999</v>
      </c>
      <c r="H23" s="4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25"/>
      <c r="W23" s="16"/>
      <c r="X23" s="16"/>
      <c r="Y23" s="16"/>
      <c r="Z23" s="16"/>
      <c r="AB23" s="16"/>
      <c r="AC23" s="16"/>
      <c r="AD23" s="16"/>
      <c r="AE23" s="16"/>
      <c r="AF23" s="16"/>
      <c r="AG23" s="16"/>
      <c r="AH23" s="16"/>
      <c r="AI23" s="16"/>
      <c r="AJ23" s="16"/>
      <c r="AK23" s="8">
        <f t="shared" si="1"/>
        <v>51800615.819999993</v>
      </c>
      <c r="AL23" s="8">
        <f t="shared" si="2"/>
        <v>6612.2299999967217</v>
      </c>
    </row>
    <row r="24" spans="1:38" ht="15">
      <c r="A24" s="1">
        <v>29</v>
      </c>
      <c r="B24" s="1" t="s">
        <v>313</v>
      </c>
      <c r="C24" s="17" t="s">
        <v>304</v>
      </c>
      <c r="D24" s="15">
        <v>35.69</v>
      </c>
      <c r="E24" s="4"/>
      <c r="F24" s="15"/>
      <c r="G24" s="6">
        <f t="shared" si="0"/>
        <v>51807228.04999999</v>
      </c>
      <c r="H24" s="4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25"/>
      <c r="W24" s="16"/>
      <c r="X24" s="16"/>
      <c r="Y24" s="16"/>
      <c r="Z24" s="16"/>
      <c r="AB24" s="16"/>
      <c r="AC24" s="16"/>
      <c r="AD24" s="16"/>
      <c r="AE24" s="16"/>
      <c r="AF24" s="16"/>
      <c r="AG24" s="16"/>
      <c r="AH24" s="16"/>
      <c r="AI24" s="16"/>
      <c r="AJ24" s="16"/>
      <c r="AK24" s="8">
        <f t="shared" si="1"/>
        <v>51800615.819999993</v>
      </c>
      <c r="AL24" s="8">
        <f t="shared" si="2"/>
        <v>6612.2299999967217</v>
      </c>
    </row>
    <row r="25" spans="1:38" ht="15">
      <c r="A25" s="1"/>
      <c r="B25" s="1"/>
      <c r="C25" s="17" t="s">
        <v>302</v>
      </c>
      <c r="D25" s="15">
        <v>155333.13</v>
      </c>
      <c r="E25" s="4">
        <f>SUM(D24:D25)</f>
        <v>155368.82</v>
      </c>
      <c r="F25" s="15"/>
      <c r="G25" s="6">
        <f t="shared" si="0"/>
        <v>51962596.86999999</v>
      </c>
      <c r="H25" s="4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W25" s="16"/>
      <c r="X25" s="16"/>
      <c r="Y25" s="16">
        <v>155368.82</v>
      </c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8">
        <f t="shared" si="1"/>
        <v>51955984.639999993</v>
      </c>
      <c r="AL25" s="8">
        <f t="shared" si="2"/>
        <v>6612.2299999967217</v>
      </c>
    </row>
    <row r="26" spans="1:38" ht="15">
      <c r="A26" s="1"/>
      <c r="B26" s="1"/>
      <c r="C26" s="13"/>
      <c r="D26" s="15"/>
      <c r="E26" s="4"/>
      <c r="F26" s="15"/>
      <c r="G26" s="6">
        <f t="shared" si="0"/>
        <v>51962596.86999999</v>
      </c>
      <c r="H26" s="4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2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8">
        <f t="shared" si="1"/>
        <v>51955984.639999993</v>
      </c>
      <c r="AL26" s="8">
        <f t="shared" si="2"/>
        <v>6612.2299999967217</v>
      </c>
    </row>
    <row r="27" spans="1:38" ht="15">
      <c r="A27" s="1">
        <v>30</v>
      </c>
      <c r="B27" s="1" t="s">
        <v>314</v>
      </c>
      <c r="C27" s="17" t="s">
        <v>302</v>
      </c>
      <c r="D27" s="15">
        <v>-3914.12</v>
      </c>
      <c r="E27" s="4">
        <f>SUM(D27)</f>
        <v>-3914.12</v>
      </c>
      <c r="F27" s="15"/>
      <c r="G27" s="6">
        <f t="shared" si="0"/>
        <v>51958682.749999993</v>
      </c>
      <c r="H27" s="4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25"/>
      <c r="W27" s="16"/>
      <c r="X27" s="16"/>
      <c r="Y27" s="25">
        <v>-3914.12</v>
      </c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8">
        <f t="shared" si="1"/>
        <v>51952070.519999996</v>
      </c>
      <c r="AL27" s="8">
        <f t="shared" si="2"/>
        <v>6612.2299999967217</v>
      </c>
    </row>
    <row r="28" spans="1:38" ht="15">
      <c r="A28" s="1"/>
      <c r="B28" s="1"/>
      <c r="C28" s="17"/>
      <c r="D28" s="15"/>
      <c r="E28" s="4"/>
      <c r="F28" s="15"/>
      <c r="G28" s="6">
        <f t="shared" si="0"/>
        <v>51958682.749999993</v>
      </c>
      <c r="H28" s="4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25"/>
      <c r="W28" s="16"/>
      <c r="X28" s="16"/>
      <c r="Y28" s="16"/>
      <c r="Z28" s="16"/>
      <c r="AA28" s="16"/>
      <c r="AB28" s="16"/>
      <c r="AC28" s="16"/>
      <c r="AD28" s="16"/>
      <c r="AH28" s="16"/>
      <c r="AI28" s="16"/>
      <c r="AJ28" s="16"/>
      <c r="AK28" s="8">
        <f t="shared" si="1"/>
        <v>51952070.519999996</v>
      </c>
      <c r="AL28" s="8">
        <f t="shared" si="2"/>
        <v>6612.2299999967217</v>
      </c>
    </row>
    <row r="29" spans="1:38" ht="15">
      <c r="A29" s="1">
        <v>13</v>
      </c>
      <c r="B29" s="1" t="s">
        <v>315</v>
      </c>
      <c r="C29" s="13" t="s">
        <v>302</v>
      </c>
      <c r="D29" s="15">
        <v>12566.92</v>
      </c>
      <c r="E29" s="4">
        <f>SUM(D29)</f>
        <v>12566.92</v>
      </c>
      <c r="F29" s="15"/>
      <c r="G29" s="6">
        <f t="shared" si="0"/>
        <v>51971249.669999994</v>
      </c>
      <c r="H29" s="4"/>
      <c r="I29" s="16"/>
      <c r="J29" s="16"/>
      <c r="K29" s="16"/>
      <c r="L29" s="16"/>
      <c r="M29" s="16"/>
      <c r="N29" s="16"/>
      <c r="O29" s="56">
        <v>12566.92</v>
      </c>
      <c r="P29" s="16"/>
      <c r="Q29" s="16"/>
      <c r="R29" s="16"/>
      <c r="S29" s="16"/>
      <c r="T29" s="16"/>
      <c r="U29" s="16"/>
      <c r="V29" s="2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8">
        <f t="shared" si="1"/>
        <v>51964637.439999998</v>
      </c>
      <c r="AL29" s="8">
        <f t="shared" si="2"/>
        <v>6612.2299999967217</v>
      </c>
    </row>
    <row r="30" spans="1:38" ht="15">
      <c r="A30" s="1"/>
      <c r="B30" s="1"/>
      <c r="C30" s="17"/>
      <c r="D30" s="15"/>
      <c r="E30" s="4"/>
      <c r="F30" s="15"/>
      <c r="G30" s="6">
        <f t="shared" si="0"/>
        <v>51971249.669999994</v>
      </c>
      <c r="H30" s="4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8">
        <f t="shared" si="1"/>
        <v>51964637.439999998</v>
      </c>
      <c r="AL30" s="8">
        <f t="shared" si="2"/>
        <v>6612.2299999967217</v>
      </c>
    </row>
    <row r="31" spans="1:38" ht="15">
      <c r="A31" s="1">
        <v>27</v>
      </c>
      <c r="B31" s="1" t="s">
        <v>316</v>
      </c>
      <c r="C31" s="17" t="s">
        <v>302</v>
      </c>
      <c r="D31" s="15">
        <v>69383.31</v>
      </c>
      <c r="E31" s="4">
        <f>SUM(D31)</f>
        <v>69383.31</v>
      </c>
      <c r="F31" s="15"/>
      <c r="G31" s="6">
        <f t="shared" si="0"/>
        <v>52040632.979999997</v>
      </c>
      <c r="H31" s="4"/>
      <c r="I31" s="16"/>
      <c r="J31" s="16"/>
      <c r="K31" s="16"/>
      <c r="L31" s="16"/>
      <c r="M31" s="16"/>
      <c r="N31" s="16"/>
      <c r="O31" s="56">
        <v>69383.31</v>
      </c>
      <c r="P31" s="16"/>
      <c r="Q31" s="16"/>
      <c r="R31" s="16"/>
      <c r="S31" s="16"/>
      <c r="T31" s="16"/>
      <c r="U31" s="16"/>
      <c r="V31" s="2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8">
        <f t="shared" si="1"/>
        <v>52034020.75</v>
      </c>
      <c r="AL31" s="8">
        <f t="shared" si="2"/>
        <v>6612.2299999967217</v>
      </c>
    </row>
    <row r="32" spans="1:38" ht="15">
      <c r="A32" s="1"/>
      <c r="B32" s="1"/>
      <c r="C32" s="17"/>
      <c r="D32" s="15"/>
      <c r="E32" s="4"/>
      <c r="F32" s="15"/>
      <c r="G32" s="6">
        <f t="shared" si="0"/>
        <v>52040632.979999997</v>
      </c>
      <c r="H32" s="4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2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8">
        <f t="shared" si="1"/>
        <v>52034020.75</v>
      </c>
      <c r="AL32" s="8">
        <f t="shared" si="2"/>
        <v>6612.2299999967217</v>
      </c>
    </row>
    <row r="33" spans="1:38" ht="15">
      <c r="A33" s="1">
        <v>28</v>
      </c>
      <c r="B33" s="1" t="s">
        <v>317</v>
      </c>
      <c r="C33" s="17" t="s">
        <v>302</v>
      </c>
      <c r="D33" s="15">
        <v>79922.83</v>
      </c>
      <c r="E33" s="4">
        <f>SUM(D33)</f>
        <v>79922.83</v>
      </c>
      <c r="F33" s="15"/>
      <c r="G33" s="6">
        <f t="shared" si="0"/>
        <v>52120555.809999995</v>
      </c>
      <c r="H33" s="4"/>
      <c r="I33" s="16"/>
      <c r="J33" s="16"/>
      <c r="K33" s="16"/>
      <c r="L33" s="16"/>
      <c r="M33" s="16"/>
      <c r="N33" s="16"/>
      <c r="O33" s="16">
        <v>79922.83</v>
      </c>
      <c r="P33" s="16"/>
      <c r="Q33" s="16"/>
      <c r="R33" s="16"/>
      <c r="S33" s="16"/>
      <c r="T33" s="16"/>
      <c r="U33" s="16"/>
      <c r="V33" s="2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8">
        <f t="shared" si="1"/>
        <v>52113943.579999998</v>
      </c>
      <c r="AL33" s="8">
        <f t="shared" si="2"/>
        <v>6612.2299999967217</v>
      </c>
    </row>
    <row r="34" spans="1:38" ht="15">
      <c r="A34" s="1"/>
      <c r="B34" s="1"/>
      <c r="C34" s="17"/>
      <c r="D34" s="15"/>
      <c r="E34" s="4"/>
      <c r="F34" s="15"/>
      <c r="G34" s="6">
        <f t="shared" si="0"/>
        <v>52120555.809999995</v>
      </c>
      <c r="H34" s="4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8">
        <f t="shared" si="1"/>
        <v>52113943.579999998</v>
      </c>
      <c r="AL34" s="8">
        <f t="shared" si="2"/>
        <v>6612.2299999967217</v>
      </c>
    </row>
    <row r="35" spans="1:38" ht="15">
      <c r="A35" s="1">
        <v>29</v>
      </c>
      <c r="B35" s="1" t="s">
        <v>318</v>
      </c>
      <c r="C35" s="13" t="s">
        <v>302</v>
      </c>
      <c r="D35" s="15">
        <v>124440.55</v>
      </c>
      <c r="E35" s="4">
        <f>SUM(D35)</f>
        <v>124440.55</v>
      </c>
      <c r="F35" s="15"/>
      <c r="G35" s="6">
        <f t="shared" si="0"/>
        <v>52244996.359999992</v>
      </c>
      <c r="H35" s="4"/>
      <c r="I35" s="16"/>
      <c r="J35" s="16"/>
      <c r="K35" s="16"/>
      <c r="L35" s="16"/>
      <c r="M35" s="16"/>
      <c r="N35" s="16"/>
      <c r="O35" s="16">
        <v>124440.55</v>
      </c>
      <c r="P35" s="16"/>
      <c r="Q35" s="16"/>
      <c r="R35" s="16"/>
      <c r="S35" s="16"/>
      <c r="T35" s="16"/>
      <c r="U35" s="16"/>
      <c r="V35" s="2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8">
        <f t="shared" si="1"/>
        <v>52238384.129999995</v>
      </c>
      <c r="AL35" s="8">
        <f t="shared" si="2"/>
        <v>6612.2299999967217</v>
      </c>
    </row>
    <row r="36" spans="1:38" ht="15">
      <c r="A36" s="1"/>
      <c r="B36" s="1"/>
      <c r="C36" s="13"/>
      <c r="D36" s="15"/>
      <c r="E36" s="4"/>
      <c r="F36" s="15"/>
      <c r="G36" s="6">
        <f t="shared" si="0"/>
        <v>52244996.359999992</v>
      </c>
      <c r="H36" s="4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2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8">
        <f t="shared" si="1"/>
        <v>52238384.129999995</v>
      </c>
      <c r="AL36" s="8">
        <f t="shared" si="2"/>
        <v>6612.2299999967217</v>
      </c>
    </row>
    <row r="37" spans="1:38" ht="15">
      <c r="A37" s="1">
        <v>30</v>
      </c>
      <c r="B37" s="1" t="s">
        <v>319</v>
      </c>
      <c r="C37" s="17" t="s">
        <v>302</v>
      </c>
      <c r="D37" s="15">
        <v>45877.84</v>
      </c>
      <c r="E37" s="4">
        <f>SUM(D37)</f>
        <v>45877.84</v>
      </c>
      <c r="F37" s="15"/>
      <c r="G37" s="6">
        <f t="shared" si="0"/>
        <v>52290874.199999996</v>
      </c>
      <c r="H37" s="4"/>
      <c r="I37" s="16"/>
      <c r="J37" s="16"/>
      <c r="K37" s="16"/>
      <c r="L37" s="16"/>
      <c r="M37" s="16"/>
      <c r="N37" s="16"/>
      <c r="O37" s="16">
        <v>45877.84</v>
      </c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8">
        <f t="shared" si="1"/>
        <v>52284261.969999999</v>
      </c>
      <c r="AL37" s="8">
        <f t="shared" si="2"/>
        <v>6612.2299999967217</v>
      </c>
    </row>
    <row r="38" spans="1:38" ht="15">
      <c r="A38" s="1"/>
      <c r="B38" s="1"/>
      <c r="C38" s="17"/>
      <c r="D38" s="15"/>
      <c r="E38" s="4"/>
      <c r="F38" s="15"/>
      <c r="G38" s="6">
        <f t="shared" si="0"/>
        <v>52290874.199999996</v>
      </c>
      <c r="H38" s="4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8">
        <f t="shared" si="1"/>
        <v>52284261.969999999</v>
      </c>
      <c r="AL38" s="8">
        <f t="shared" si="2"/>
        <v>6612.2299999967217</v>
      </c>
    </row>
    <row r="39" spans="1:38" ht="15">
      <c r="A39" s="1">
        <v>31</v>
      </c>
      <c r="B39" s="1" t="s">
        <v>320</v>
      </c>
      <c r="C39" s="17" t="s">
        <v>302</v>
      </c>
      <c r="D39" s="15">
        <v>44170.51</v>
      </c>
      <c r="E39" s="4">
        <f>SUM(D39)</f>
        <v>44170.51</v>
      </c>
      <c r="F39" s="15"/>
      <c r="G39" s="6">
        <f t="shared" si="0"/>
        <v>52335044.709999993</v>
      </c>
      <c r="H39" s="4"/>
      <c r="I39" s="16"/>
      <c r="J39" s="16"/>
      <c r="K39" s="16"/>
      <c r="L39" s="16"/>
      <c r="M39" s="16"/>
      <c r="N39" s="16"/>
      <c r="O39" s="16">
        <v>44170.51</v>
      </c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8">
        <f t="shared" si="1"/>
        <v>52328432.479999997</v>
      </c>
      <c r="AL39" s="8">
        <f t="shared" si="2"/>
        <v>6612.2299999967217</v>
      </c>
    </row>
    <row r="40" spans="1:38" ht="15">
      <c r="A40" s="1"/>
      <c r="B40" s="1"/>
      <c r="C40" s="17"/>
      <c r="D40" s="15"/>
      <c r="E40" s="4"/>
      <c r="F40" s="15"/>
      <c r="G40" s="6">
        <f t="shared" si="0"/>
        <v>52335044.709999993</v>
      </c>
      <c r="H40" s="4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8">
        <f t="shared" si="1"/>
        <v>52328432.479999997</v>
      </c>
      <c r="AL40" s="8">
        <f t="shared" si="2"/>
        <v>6612.2299999967217</v>
      </c>
    </row>
    <row r="41" spans="1:38" ht="15">
      <c r="A41" s="1">
        <v>28</v>
      </c>
      <c r="B41" s="1" t="s">
        <v>321</v>
      </c>
      <c r="C41" s="13" t="s">
        <v>150</v>
      </c>
      <c r="D41" s="15">
        <v>1162.6300000000001</v>
      </c>
      <c r="E41" s="4">
        <f>SUM(D41)</f>
        <v>1162.6300000000001</v>
      </c>
      <c r="F41" s="15"/>
      <c r="G41" s="6">
        <f t="shared" si="0"/>
        <v>52336207.339999996</v>
      </c>
      <c r="H41" s="4"/>
      <c r="I41" s="16"/>
      <c r="J41" s="16"/>
      <c r="K41" s="16"/>
      <c r="L41" s="16"/>
      <c r="M41" s="16"/>
      <c r="N41" s="16"/>
      <c r="O41" s="16">
        <v>1162.6300000000001</v>
      </c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8">
        <f t="shared" si="1"/>
        <v>52329595.109999999</v>
      </c>
      <c r="AL41" s="8">
        <f t="shared" si="2"/>
        <v>6612.2299999967217</v>
      </c>
    </row>
    <row r="42" spans="1:38" ht="15">
      <c r="A42" s="1"/>
      <c r="B42" s="1"/>
      <c r="C42" s="17"/>
      <c r="D42" s="15"/>
      <c r="E42" s="4"/>
      <c r="F42" s="15"/>
      <c r="G42" s="6">
        <f t="shared" si="0"/>
        <v>52336207.339999996</v>
      </c>
      <c r="H42" s="4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8">
        <f t="shared" si="1"/>
        <v>52329595.109999999</v>
      </c>
      <c r="AL42" s="8">
        <f t="shared" si="2"/>
        <v>6612.2299999967217</v>
      </c>
    </row>
    <row r="43" spans="1:38" ht="15">
      <c r="A43" s="1">
        <v>29</v>
      </c>
      <c r="B43" s="1" t="s">
        <v>322</v>
      </c>
      <c r="C43" s="17" t="s">
        <v>150</v>
      </c>
      <c r="D43" s="15">
        <v>750.27</v>
      </c>
      <c r="E43" s="6">
        <f>SUM(D43)</f>
        <v>750.27</v>
      </c>
      <c r="F43" s="15"/>
      <c r="G43" s="6">
        <f t="shared" si="0"/>
        <v>52336957.609999999</v>
      </c>
      <c r="H43" s="4"/>
      <c r="I43" s="16"/>
      <c r="J43" s="16"/>
      <c r="K43" s="16"/>
      <c r="L43" s="16"/>
      <c r="M43" s="16"/>
      <c r="N43" s="16"/>
      <c r="O43" s="16">
        <v>750.27</v>
      </c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8">
        <f t="shared" si="1"/>
        <v>52330345.380000003</v>
      </c>
      <c r="AL43" s="8">
        <f t="shared" si="2"/>
        <v>6612.2299999967217</v>
      </c>
    </row>
    <row r="44" spans="1:38" ht="15">
      <c r="A44" s="1"/>
      <c r="B44" s="1"/>
      <c r="C44" s="13"/>
      <c r="D44" s="15"/>
      <c r="E44" s="6"/>
      <c r="F44" s="15"/>
      <c r="G44" s="6">
        <f t="shared" si="0"/>
        <v>52336957.609999999</v>
      </c>
      <c r="H44" s="4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8">
        <f t="shared" si="1"/>
        <v>52330345.380000003</v>
      </c>
      <c r="AL44" s="8">
        <f t="shared" si="2"/>
        <v>6612.2299999967217</v>
      </c>
    </row>
    <row r="45" spans="1:38" ht="15">
      <c r="A45" s="1">
        <v>30</v>
      </c>
      <c r="B45" s="1" t="s">
        <v>323</v>
      </c>
      <c r="C45" s="17" t="s">
        <v>150</v>
      </c>
      <c r="D45" s="15">
        <v>33.49</v>
      </c>
      <c r="E45" s="6">
        <f>SUM(D45)</f>
        <v>33.49</v>
      </c>
      <c r="F45" s="15"/>
      <c r="G45" s="6">
        <f t="shared" si="0"/>
        <v>52336991.100000001</v>
      </c>
      <c r="H45" s="4"/>
      <c r="I45" s="16"/>
      <c r="J45" s="16"/>
      <c r="K45" s="16"/>
      <c r="L45" s="16"/>
      <c r="M45" s="16"/>
      <c r="N45" s="16"/>
      <c r="O45" s="16">
        <v>33.49</v>
      </c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8">
        <f t="shared" si="1"/>
        <v>52330378.870000005</v>
      </c>
      <c r="AL45" s="8">
        <f t="shared" si="2"/>
        <v>6612.2299999967217</v>
      </c>
    </row>
    <row r="46" spans="1:38" ht="15">
      <c r="A46" s="1"/>
      <c r="B46" s="1"/>
      <c r="C46" s="17"/>
      <c r="D46" s="15"/>
      <c r="E46" s="6"/>
      <c r="F46" s="15"/>
      <c r="G46" s="6">
        <f t="shared" si="0"/>
        <v>52336991.100000001</v>
      </c>
      <c r="H46" s="4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8">
        <f t="shared" si="1"/>
        <v>52330378.870000005</v>
      </c>
      <c r="AL46" s="8">
        <f t="shared" si="2"/>
        <v>6612.2299999967217</v>
      </c>
    </row>
    <row r="47" spans="1:38" ht="15">
      <c r="A47" s="1">
        <v>29</v>
      </c>
      <c r="B47" s="1" t="s">
        <v>324</v>
      </c>
      <c r="C47" s="13" t="s">
        <v>304</v>
      </c>
      <c r="D47" s="15">
        <v>87.02</v>
      </c>
      <c r="E47" s="6">
        <f>SUM(D47)</f>
        <v>87.02</v>
      </c>
      <c r="F47" s="15"/>
      <c r="G47" s="6">
        <f t="shared" si="0"/>
        <v>52337078.120000005</v>
      </c>
      <c r="H47" s="4"/>
      <c r="I47" s="16"/>
      <c r="J47" s="16"/>
      <c r="K47" s="16"/>
      <c r="L47" s="16"/>
      <c r="M47" s="16"/>
      <c r="N47" s="16"/>
      <c r="O47" s="16">
        <v>87.02</v>
      </c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8">
        <f t="shared" si="1"/>
        <v>52330465.890000008</v>
      </c>
      <c r="AL47" s="8">
        <f t="shared" si="2"/>
        <v>6612.2299999967217</v>
      </c>
    </row>
    <row r="48" spans="1:38" ht="15">
      <c r="A48" s="1"/>
      <c r="B48" s="1"/>
      <c r="C48" s="13"/>
      <c r="D48" s="15"/>
      <c r="E48" s="6"/>
      <c r="F48" s="15"/>
      <c r="G48" s="6">
        <f t="shared" si="0"/>
        <v>52337078.120000005</v>
      </c>
      <c r="H48" s="4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8">
        <f t="shared" si="1"/>
        <v>52330465.890000008</v>
      </c>
      <c r="AL48" s="8">
        <f t="shared" si="2"/>
        <v>6612.2299999967217</v>
      </c>
    </row>
    <row r="49" spans="1:38" ht="15">
      <c r="A49" s="1">
        <v>30</v>
      </c>
      <c r="B49" s="1" t="s">
        <v>325</v>
      </c>
      <c r="C49" s="13" t="s">
        <v>304</v>
      </c>
      <c r="D49" s="15">
        <v>128.49</v>
      </c>
      <c r="E49" s="6">
        <f>SUM(D49)</f>
        <v>128.49</v>
      </c>
      <c r="F49" s="15"/>
      <c r="G49" s="6">
        <f t="shared" si="0"/>
        <v>52337206.610000007</v>
      </c>
      <c r="H49" s="4"/>
      <c r="I49" s="16"/>
      <c r="J49" s="16"/>
      <c r="K49" s="16"/>
      <c r="L49" s="16"/>
      <c r="M49" s="16"/>
      <c r="N49" s="16"/>
      <c r="O49" s="16">
        <v>128.49</v>
      </c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8">
        <f t="shared" si="1"/>
        <v>52330594.38000001</v>
      </c>
      <c r="AL49" s="8">
        <f t="shared" si="2"/>
        <v>6612.2299999967217</v>
      </c>
    </row>
    <row r="50" spans="1:38" ht="15">
      <c r="A50" s="1"/>
      <c r="B50" s="1"/>
      <c r="C50" s="17"/>
      <c r="D50" s="15"/>
      <c r="E50" s="6"/>
      <c r="F50" s="15"/>
      <c r="G50" s="6">
        <f t="shared" si="0"/>
        <v>52337206.610000007</v>
      </c>
      <c r="H50" s="4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8">
        <f t="shared" si="1"/>
        <v>52330594.38000001</v>
      </c>
      <c r="AL50" s="8">
        <f t="shared" si="2"/>
        <v>6612.2299999967217</v>
      </c>
    </row>
    <row r="51" spans="1:38" ht="15">
      <c r="A51" s="1">
        <v>31</v>
      </c>
      <c r="B51" s="1" t="s">
        <v>326</v>
      </c>
      <c r="C51" s="13" t="s">
        <v>304</v>
      </c>
      <c r="D51" s="15">
        <v>35.69</v>
      </c>
      <c r="E51" s="6">
        <f>SUM(D51)</f>
        <v>35.69</v>
      </c>
      <c r="F51" s="15"/>
      <c r="G51" s="6">
        <f t="shared" si="0"/>
        <v>52337242.300000004</v>
      </c>
      <c r="H51" s="4"/>
      <c r="I51" s="16"/>
      <c r="J51" s="16"/>
      <c r="K51" s="16"/>
      <c r="L51" s="16"/>
      <c r="M51" s="16"/>
      <c r="N51" s="16"/>
      <c r="O51" s="16">
        <v>35.69</v>
      </c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8">
        <f t="shared" si="1"/>
        <v>52330630.070000008</v>
      </c>
      <c r="AL51" s="8">
        <f t="shared" si="2"/>
        <v>6612.2299999967217</v>
      </c>
    </row>
    <row r="52" spans="1:38" ht="15">
      <c r="A52" s="1"/>
      <c r="B52" s="1"/>
      <c r="C52" s="17"/>
      <c r="D52" s="15"/>
      <c r="E52" s="6"/>
      <c r="F52" s="15"/>
      <c r="G52" s="6">
        <f t="shared" si="0"/>
        <v>52337242.300000004</v>
      </c>
      <c r="H52" s="4">
        <f t="shared" ref="H52:AJ52" si="3">SUM(H4:H51)</f>
        <v>2945968.13</v>
      </c>
      <c r="I52" s="16">
        <f t="shared" si="3"/>
        <v>688994.93</v>
      </c>
      <c r="J52" s="16">
        <f t="shared" si="3"/>
        <v>0</v>
      </c>
      <c r="K52" s="16">
        <f t="shared" si="3"/>
        <v>175505.08</v>
      </c>
      <c r="L52" s="16">
        <f t="shared" si="3"/>
        <v>75450.05</v>
      </c>
      <c r="M52" s="16">
        <f t="shared" si="3"/>
        <v>381296.47</v>
      </c>
      <c r="N52" s="16">
        <f t="shared" si="3"/>
        <v>1218518.23</v>
      </c>
      <c r="O52" s="16">
        <f t="shared" si="3"/>
        <v>511558.02000000008</v>
      </c>
      <c r="P52" s="16">
        <f t="shared" si="3"/>
        <v>772428.97</v>
      </c>
      <c r="Q52" s="16">
        <f t="shared" si="3"/>
        <v>940279.34</v>
      </c>
      <c r="R52" s="16">
        <f t="shared" si="3"/>
        <v>569109.53</v>
      </c>
      <c r="S52" s="16">
        <f t="shared" si="3"/>
        <v>894767.96</v>
      </c>
      <c r="T52" s="16">
        <f t="shared" si="3"/>
        <v>13396.99</v>
      </c>
      <c r="U52" s="16">
        <f t="shared" si="3"/>
        <v>5503037.6100000003</v>
      </c>
      <c r="V52" s="16">
        <f t="shared" si="3"/>
        <v>206824.18000000002</v>
      </c>
      <c r="W52" s="16">
        <f t="shared" si="3"/>
        <v>303596.45</v>
      </c>
      <c r="X52" s="16">
        <f t="shared" si="3"/>
        <v>2252177.29</v>
      </c>
      <c r="Y52" s="16">
        <f t="shared" si="3"/>
        <v>3111268.56</v>
      </c>
      <c r="Z52" s="16">
        <f t="shared" si="3"/>
        <v>812616.52</v>
      </c>
      <c r="AA52" s="16">
        <f t="shared" si="3"/>
        <v>256790.7</v>
      </c>
      <c r="AB52" s="16">
        <f t="shared" si="3"/>
        <v>6593179.2000000002</v>
      </c>
      <c r="AC52" s="16">
        <f t="shared" si="3"/>
        <v>-6905.28</v>
      </c>
      <c r="AD52" s="16">
        <f>SUM(AD4:AD51)</f>
        <v>267186.77</v>
      </c>
      <c r="AE52" s="16">
        <f t="shared" si="3"/>
        <v>103066.07</v>
      </c>
      <c r="AF52" s="16">
        <f t="shared" si="3"/>
        <v>1046680.78</v>
      </c>
      <c r="AG52" s="16">
        <f t="shared" si="3"/>
        <v>1581703.95</v>
      </c>
      <c r="AH52" s="16">
        <f t="shared" si="3"/>
        <v>324583.24</v>
      </c>
      <c r="AI52" s="16">
        <f t="shared" si="3"/>
        <v>517714.38</v>
      </c>
      <c r="AJ52" s="16">
        <f t="shared" si="3"/>
        <v>20269835.949999999</v>
      </c>
      <c r="AK52" s="8">
        <f>SUM(H52:AJ52)</f>
        <v>52330630.069999993</v>
      </c>
      <c r="AL52" s="8">
        <f t="shared" si="2"/>
        <v>6612.2300000116229</v>
      </c>
    </row>
    <row r="53" spans="1:38" ht="15">
      <c r="A53" s="1"/>
      <c r="B53" s="13"/>
      <c r="C53" s="20" t="s">
        <v>38</v>
      </c>
      <c r="D53" s="4">
        <f>SUM(D5:D52)</f>
        <v>1394670.05</v>
      </c>
      <c r="E53" s="6">
        <f>SUM(E5:E52)</f>
        <v>1394670.0500000003</v>
      </c>
      <c r="F53" s="6">
        <f>SUM(F5:F52)</f>
        <v>0</v>
      </c>
      <c r="G53" s="6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8"/>
      <c r="AL53" s="61">
        <v>-5622.53</v>
      </c>
    </row>
    <row r="54" spans="1:38" ht="15">
      <c r="B54" s="1"/>
      <c r="C54" s="19" t="s">
        <v>33</v>
      </c>
      <c r="D54" s="4">
        <f>+E53-D55</f>
        <v>1394670.0500000003</v>
      </c>
      <c r="AL54" s="61">
        <v>-295.16000000000003</v>
      </c>
    </row>
    <row r="55" spans="1:38" ht="15">
      <c r="C55" s="20" t="s">
        <v>34</v>
      </c>
      <c r="D55" s="15">
        <f>E50</f>
        <v>0</v>
      </c>
      <c r="AK55" s="18"/>
      <c r="AL55" s="8"/>
    </row>
    <row r="56" spans="1:38" ht="15">
      <c r="AL56" s="8"/>
    </row>
    <row r="57" spans="1:38" ht="15">
      <c r="AK57" s="40" t="s">
        <v>164</v>
      </c>
      <c r="AL57" s="49">
        <v>-1250</v>
      </c>
    </row>
    <row r="58" spans="1:38" ht="15">
      <c r="AK58" s="40" t="s">
        <v>136</v>
      </c>
      <c r="AL58" s="50">
        <v>-100</v>
      </c>
    </row>
    <row r="59" spans="1:38" ht="15">
      <c r="AK59" s="43" t="s">
        <v>41</v>
      </c>
      <c r="AL59" s="51"/>
    </row>
    <row r="60" spans="1:38" ht="15">
      <c r="AK60" s="52" t="s">
        <v>169</v>
      </c>
      <c r="AL60" s="50">
        <v>31.98</v>
      </c>
    </row>
    <row r="61" spans="1:38" ht="15">
      <c r="AK61" s="43" t="s">
        <v>168</v>
      </c>
      <c r="AL61" s="50">
        <v>624</v>
      </c>
    </row>
    <row r="62" spans="1:38" ht="30">
      <c r="AK62" s="43" t="s">
        <v>345</v>
      </c>
      <c r="AL62" s="50">
        <v>0.09</v>
      </c>
    </row>
    <row r="63" spans="1:38" ht="15">
      <c r="AK63" s="40" t="s">
        <v>346</v>
      </c>
      <c r="AL63" s="50">
        <v>-0.2</v>
      </c>
    </row>
    <row r="64" spans="1:38" ht="15">
      <c r="AL64" s="8"/>
    </row>
    <row r="65" spans="38:38" ht="15">
      <c r="AL65" s="21">
        <f>SUM(AL52:AL64)</f>
        <v>0.41000001162309668</v>
      </c>
    </row>
    <row r="66" spans="38:38" ht="15">
      <c r="AL66" s="16"/>
    </row>
    <row r="67" spans="38:38" ht="15">
      <c r="AL67" s="16"/>
    </row>
    <row r="68" spans="38:38" ht="15">
      <c r="AL68" s="8"/>
    </row>
    <row r="69" spans="38:38" ht="15">
      <c r="AL69" s="8"/>
    </row>
    <row r="70" spans="38:38" ht="15">
      <c r="AL70" s="8"/>
    </row>
    <row r="71" spans="38:38" ht="15">
      <c r="AL71" s="8">
        <f>SUM(AL52:AL70)</f>
        <v>0.82000002324619337</v>
      </c>
    </row>
    <row r="72" spans="38:38" ht="15">
      <c r="AL72" s="21"/>
    </row>
  </sheetData>
  <pageMargins left="0.75" right="0.75" top="1" bottom="1" header="0.5" footer="0.5"/>
  <pageSetup scale="63" orientation="portrait" r:id="rId1"/>
  <headerFooter alignWithMargins="0"/>
  <colBreaks count="2" manualBreakCount="2">
    <brk id="7" max="53" man="1"/>
    <brk id="16" max="5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B6134-207B-4DE3-89DF-9E852ED70C8D}">
  <dimension ref="A1:AN73"/>
  <sheetViews>
    <sheetView view="pageBreakPreview" zoomScale="50" zoomScaleNormal="90" zoomScaleSheetLayoutView="50" workbookViewId="0">
      <pane xSplit="2" ySplit="4" topLeftCell="C5" activePane="bottomRight" state="frozen"/>
      <selection activeCell="E39" sqref="E39"/>
      <selection pane="topRight" activeCell="E39" sqref="E39"/>
      <selection pane="bottomLeft" activeCell="E39" sqref="E39"/>
      <selection pane="bottomRight" activeCell="E30" sqref="E30"/>
    </sheetView>
  </sheetViews>
  <sheetFormatPr defaultColWidth="0" defaultRowHeight="12.3"/>
  <cols>
    <col min="1" max="1" width="7.1640625" customWidth="1"/>
    <col min="2" max="2" width="23.44140625" bestFit="1" customWidth="1"/>
    <col min="3" max="3" width="33.5546875" customWidth="1"/>
    <col min="4" max="4" width="14.5546875" customWidth="1"/>
    <col min="5" max="5" width="18.27734375" customWidth="1"/>
    <col min="6" max="6" width="16.71875" customWidth="1"/>
    <col min="7" max="7" width="18" customWidth="1"/>
    <col min="8" max="8" width="16.27734375" bestFit="1" customWidth="1"/>
    <col min="9" max="9" width="15.44140625" bestFit="1" customWidth="1"/>
    <col min="10" max="10" width="7.71875" customWidth="1"/>
    <col min="11" max="11" width="15.6640625" customWidth="1"/>
    <col min="12" max="12" width="13.44140625" customWidth="1"/>
    <col min="13" max="13" width="16.27734375" customWidth="1"/>
    <col min="14" max="14" width="16.27734375" bestFit="1" customWidth="1"/>
    <col min="15" max="15" width="13.71875" bestFit="1" customWidth="1"/>
    <col min="16" max="18" width="14.27734375" bestFit="1" customWidth="1"/>
    <col min="19" max="19" width="17.83203125" bestFit="1" customWidth="1"/>
    <col min="20" max="20" width="12.71875" bestFit="1" customWidth="1"/>
    <col min="21" max="21" width="16.27734375" bestFit="1" customWidth="1"/>
    <col min="22" max="23" width="14.27734375" bestFit="1" customWidth="1"/>
    <col min="24" max="24" width="16.27734375" bestFit="1" customWidth="1"/>
    <col min="25" max="25" width="15.71875" bestFit="1" customWidth="1"/>
    <col min="26" max="27" width="14.27734375" bestFit="1" customWidth="1"/>
    <col min="28" max="28" width="16.27734375" customWidth="1"/>
    <col min="29" max="29" width="12.71875" bestFit="1" customWidth="1"/>
    <col min="30" max="30" width="14.27734375" bestFit="1" customWidth="1"/>
    <col min="31" max="31" width="18.27734375" bestFit="1" customWidth="1"/>
    <col min="32" max="32" width="17" bestFit="1" customWidth="1"/>
    <col min="33" max="34" width="18.27734375" bestFit="1" customWidth="1"/>
    <col min="35" max="35" width="14.27734375" bestFit="1" customWidth="1"/>
    <col min="36" max="36" width="18" bestFit="1" customWidth="1"/>
    <col min="37" max="37" width="18.5546875" bestFit="1" customWidth="1"/>
    <col min="38" max="38" width="17.71875" bestFit="1" customWidth="1"/>
    <col min="39" max="40" width="0" hidden="1" customWidth="1"/>
    <col min="41" max="16384" width="9.1640625" hidden="1"/>
  </cols>
  <sheetData>
    <row r="1" spans="1:38" ht="15.9">
      <c r="A1" s="1"/>
      <c r="B1" s="2" t="s">
        <v>172</v>
      </c>
      <c r="C1" s="3" t="s">
        <v>0</v>
      </c>
      <c r="D1" s="4" t="s">
        <v>1</v>
      </c>
      <c r="E1" s="35" t="s">
        <v>134</v>
      </c>
      <c r="F1" s="6"/>
      <c r="G1" s="6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>
      <c r="A2" s="1"/>
      <c r="B2" s="7" t="s">
        <v>35</v>
      </c>
      <c r="C2" s="1"/>
      <c r="D2" s="4"/>
      <c r="E2" s="6"/>
      <c r="F2" s="6"/>
      <c r="G2" s="6"/>
      <c r="H2" s="4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60">
      <c r="A3" s="1" t="s">
        <v>2</v>
      </c>
      <c r="B3" s="1" t="s">
        <v>3</v>
      </c>
      <c r="C3" s="1" t="s">
        <v>4</v>
      </c>
      <c r="D3" s="4"/>
      <c r="E3" s="6" t="s">
        <v>5</v>
      </c>
      <c r="F3" s="6" t="s">
        <v>6</v>
      </c>
      <c r="G3" s="6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138</v>
      </c>
      <c r="Z3" s="9" t="s">
        <v>161</v>
      </c>
      <c r="AA3" s="9" t="s">
        <v>40</v>
      </c>
      <c r="AB3" s="10" t="s">
        <v>25</v>
      </c>
      <c r="AC3" s="10" t="s">
        <v>26</v>
      </c>
      <c r="AD3" s="10" t="s">
        <v>36</v>
      </c>
      <c r="AE3" s="10" t="s">
        <v>27</v>
      </c>
      <c r="AF3" s="10" t="s">
        <v>28</v>
      </c>
      <c r="AG3" s="10" t="s">
        <v>29</v>
      </c>
      <c r="AH3" s="10" t="s">
        <v>30</v>
      </c>
      <c r="AI3" s="10" t="s">
        <v>37</v>
      </c>
      <c r="AJ3" s="10" t="s">
        <v>42</v>
      </c>
      <c r="AK3" s="11" t="s">
        <v>31</v>
      </c>
      <c r="AL3" s="11" t="s">
        <v>32</v>
      </c>
    </row>
    <row r="4" spans="1:38" ht="15">
      <c r="A4" s="1"/>
      <c r="B4" s="1"/>
      <c r="C4" s="12"/>
      <c r="D4" s="4"/>
      <c r="E4" s="6"/>
      <c r="F4" s="6"/>
      <c r="G4" s="6">
        <f>'CB FY23-06 A'!G52</f>
        <v>52337242.300000004</v>
      </c>
      <c r="H4" s="6">
        <f>'CB FY23-06 A'!H52</f>
        <v>2945968.13</v>
      </c>
      <c r="I4" s="6">
        <f>'CB FY23-06 A'!I52</f>
        <v>688994.93</v>
      </c>
      <c r="J4" s="6">
        <f>'CB FY23-06 A'!J52</f>
        <v>0</v>
      </c>
      <c r="K4" s="6">
        <f>'CB FY23-06 A'!K52</f>
        <v>175505.08</v>
      </c>
      <c r="L4" s="6">
        <f>'CB FY23-06 A'!L52</f>
        <v>75450.05</v>
      </c>
      <c r="M4" s="6">
        <f>'CB FY23-06 A'!M52</f>
        <v>381296.47</v>
      </c>
      <c r="N4" s="6">
        <f>'CB FY23-06 A'!N52</f>
        <v>1218518.23</v>
      </c>
      <c r="O4" s="6">
        <f>'CB FY23-06 A'!O52</f>
        <v>511558.02000000008</v>
      </c>
      <c r="P4" s="6">
        <f>'CB FY23-06 A'!P52</f>
        <v>772428.97</v>
      </c>
      <c r="Q4" s="6">
        <f>'CB FY23-06 A'!Q52</f>
        <v>940279.34</v>
      </c>
      <c r="R4" s="6">
        <f>'CB FY23-06 A'!R52</f>
        <v>569109.53</v>
      </c>
      <c r="S4" s="6">
        <f>'CB FY23-06 A'!S52</f>
        <v>894767.96</v>
      </c>
      <c r="T4" s="6">
        <f>'CB FY23-06 A'!T52</f>
        <v>13396.99</v>
      </c>
      <c r="U4" s="6">
        <f>'CB FY23-06 A'!U52</f>
        <v>5503037.6100000003</v>
      </c>
      <c r="V4" s="6">
        <f>'CB FY23-06 A'!V52</f>
        <v>206824.18000000002</v>
      </c>
      <c r="W4" s="6">
        <f>'CB FY23-06 A'!W52</f>
        <v>303596.45</v>
      </c>
      <c r="X4" s="6">
        <f>'CB FY23-06 A'!X52</f>
        <v>2252177.29</v>
      </c>
      <c r="Y4" s="6">
        <f>'CB FY23-06 A'!Y52</f>
        <v>3111268.56</v>
      </c>
      <c r="Z4" s="6">
        <f>'CB FY23-06 A'!Z52</f>
        <v>812616.52</v>
      </c>
      <c r="AA4" s="6">
        <f>'CB FY23-06 A'!AA52</f>
        <v>256790.7</v>
      </c>
      <c r="AB4" s="6">
        <f>'CB FY23-06 A'!AB52</f>
        <v>6593179.2000000002</v>
      </c>
      <c r="AC4" s="6">
        <f>'CB FY23-06 A'!AC52</f>
        <v>-6905.28</v>
      </c>
      <c r="AD4" s="6">
        <f>'CB FY23-06 A'!AD52</f>
        <v>267186.77</v>
      </c>
      <c r="AE4" s="6">
        <f>'CB FY23-06 A'!AE52</f>
        <v>103066.07</v>
      </c>
      <c r="AF4" s="6">
        <f>'CB FY23-06 A'!AF52</f>
        <v>1046680.78</v>
      </c>
      <c r="AG4" s="6">
        <f>'CB FY23-06 A'!AG52</f>
        <v>1581703.95</v>
      </c>
      <c r="AH4" s="6">
        <f>'CB FY23-06 A'!AH52</f>
        <v>324583.24</v>
      </c>
      <c r="AI4" s="6">
        <f>'CB FY23-06 A'!AI52</f>
        <v>517714.38</v>
      </c>
      <c r="AJ4" s="6">
        <f>'CB FY23-06 A'!AJ52</f>
        <v>20269835.949999999</v>
      </c>
      <c r="AK4" s="6">
        <f>'CB FY23-06 A'!AK52</f>
        <v>52330630.069999993</v>
      </c>
      <c r="AL4" s="6">
        <f>'CB FY23-06 A'!AL52</f>
        <v>6612.2300000116229</v>
      </c>
    </row>
    <row r="5" spans="1:38" ht="15">
      <c r="A5" s="1">
        <v>25</v>
      </c>
      <c r="B5" s="1" t="s">
        <v>327</v>
      </c>
      <c r="C5" s="13" t="s">
        <v>121</v>
      </c>
      <c r="D5" s="15">
        <v>317.18</v>
      </c>
      <c r="E5" s="1"/>
      <c r="F5" s="15"/>
      <c r="G5" s="6">
        <f t="shared" ref="G5:G53" si="0">G4+E5-F5</f>
        <v>52337242.300000004</v>
      </c>
      <c r="H5" s="4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8">
        <f>AK4+SUM(H5:AJ5)</f>
        <v>52330630.069999993</v>
      </c>
      <c r="AL5" s="8">
        <f>G5-AK5</f>
        <v>6612.2300000116229</v>
      </c>
    </row>
    <row r="6" spans="1:38" ht="15">
      <c r="A6" s="1"/>
      <c r="B6" s="1"/>
      <c r="C6" s="17" t="s">
        <v>144</v>
      </c>
      <c r="D6" s="15">
        <v>47.45</v>
      </c>
      <c r="E6" s="4"/>
      <c r="F6" s="15"/>
      <c r="G6" s="6">
        <f t="shared" si="0"/>
        <v>52337242.300000004</v>
      </c>
      <c r="H6" s="4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8">
        <f t="shared" ref="AK6:AK52" si="1">AK5+SUM(H6:AJ6)</f>
        <v>52330630.069999993</v>
      </c>
      <c r="AL6" s="8">
        <f t="shared" ref="AL6:AL53" si="2">G6-AK6</f>
        <v>6612.2300000116229</v>
      </c>
    </row>
    <row r="7" spans="1:38" ht="15">
      <c r="A7" s="1"/>
      <c r="B7" s="1"/>
      <c r="C7" s="17" t="s">
        <v>159</v>
      </c>
      <c r="D7" s="15">
        <v>15</v>
      </c>
      <c r="E7" s="4">
        <f>SUM(D5:D7)</f>
        <v>379.63</v>
      </c>
      <c r="F7" s="15"/>
      <c r="G7" s="6">
        <f t="shared" si="0"/>
        <v>52337621.930000007</v>
      </c>
      <c r="H7" s="4"/>
      <c r="I7" s="16"/>
      <c r="J7" s="16"/>
      <c r="K7" s="16"/>
      <c r="L7" s="16"/>
      <c r="M7" s="16"/>
      <c r="N7" s="16"/>
      <c r="O7" s="56">
        <v>379.63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8">
        <f t="shared" si="1"/>
        <v>52331009.699999996</v>
      </c>
      <c r="AL7" s="8">
        <f t="shared" si="2"/>
        <v>6612.2300000116229</v>
      </c>
    </row>
    <row r="8" spans="1:38" ht="15">
      <c r="A8" s="1"/>
      <c r="B8" s="1"/>
      <c r="C8" s="17"/>
      <c r="D8" s="15"/>
      <c r="E8" s="4"/>
      <c r="F8" s="15"/>
      <c r="G8" s="6">
        <f t="shared" si="0"/>
        <v>52337621.930000007</v>
      </c>
      <c r="H8" s="4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8">
        <f t="shared" si="1"/>
        <v>52331009.699999996</v>
      </c>
      <c r="AL8" s="8">
        <f t="shared" si="2"/>
        <v>6612.2300000116229</v>
      </c>
    </row>
    <row r="9" spans="1:38" ht="15">
      <c r="A9" s="1">
        <v>1</v>
      </c>
      <c r="B9" s="1" t="s">
        <v>329</v>
      </c>
      <c r="C9" s="17" t="s">
        <v>140</v>
      </c>
      <c r="D9" s="15">
        <v>-4348.78</v>
      </c>
      <c r="E9" s="4"/>
      <c r="F9" s="15"/>
      <c r="G9" s="6">
        <f t="shared" si="0"/>
        <v>52337621.930000007</v>
      </c>
      <c r="H9" s="4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8">
        <f t="shared" si="1"/>
        <v>52331009.699999996</v>
      </c>
      <c r="AL9" s="8">
        <f t="shared" si="2"/>
        <v>6612.2300000116229</v>
      </c>
    </row>
    <row r="10" spans="1:38" ht="15">
      <c r="A10" s="1"/>
      <c r="B10" s="1"/>
      <c r="C10" s="17" t="s">
        <v>328</v>
      </c>
      <c r="D10" s="15">
        <v>4348.78</v>
      </c>
      <c r="E10" s="4">
        <f>SUM(D9:D10)</f>
        <v>0</v>
      </c>
      <c r="F10" s="15"/>
      <c r="G10" s="6">
        <f t="shared" si="0"/>
        <v>52337621.930000007</v>
      </c>
      <c r="H10" s="4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8">
        <f t="shared" si="1"/>
        <v>52331009.699999996</v>
      </c>
      <c r="AL10" s="8">
        <f t="shared" si="2"/>
        <v>6612.2300000116229</v>
      </c>
    </row>
    <row r="11" spans="1:38" ht="15">
      <c r="A11" s="1"/>
      <c r="B11" s="1"/>
      <c r="C11" s="13"/>
      <c r="D11" s="15"/>
      <c r="E11" s="4"/>
      <c r="F11" s="15"/>
      <c r="G11" s="6">
        <f t="shared" si="0"/>
        <v>52337621.930000007</v>
      </c>
      <c r="H11" s="4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8">
        <f t="shared" si="1"/>
        <v>52331009.699999996</v>
      </c>
      <c r="AL11" s="8">
        <f t="shared" si="2"/>
        <v>6612.2300000116229</v>
      </c>
    </row>
    <row r="12" spans="1:38" ht="15">
      <c r="A12" s="1">
        <v>1</v>
      </c>
      <c r="B12" s="1" t="s">
        <v>330</v>
      </c>
      <c r="C12" s="17" t="s">
        <v>331</v>
      </c>
      <c r="D12" s="15">
        <v>302.7</v>
      </c>
      <c r="E12" s="4">
        <v>302.7</v>
      </c>
      <c r="F12" s="15"/>
      <c r="G12" s="6">
        <f t="shared" si="0"/>
        <v>52337924.63000001</v>
      </c>
      <c r="H12" s="4">
        <v>302.7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8">
        <f t="shared" si="1"/>
        <v>52331312.399999999</v>
      </c>
      <c r="AL12" s="8">
        <f t="shared" si="2"/>
        <v>6612.2300000116229</v>
      </c>
    </row>
    <row r="13" spans="1:38" ht="15">
      <c r="A13" s="1"/>
      <c r="B13" s="1"/>
      <c r="C13" s="17"/>
      <c r="D13" s="15"/>
      <c r="E13" s="4"/>
      <c r="F13" s="15"/>
      <c r="G13" s="6">
        <f t="shared" si="0"/>
        <v>52337924.63000001</v>
      </c>
      <c r="H13" s="4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8">
        <f t="shared" si="1"/>
        <v>52331312.399999999</v>
      </c>
      <c r="AL13" s="8">
        <f t="shared" si="2"/>
        <v>6612.2300000116229</v>
      </c>
    </row>
    <row r="14" spans="1:38" ht="15">
      <c r="A14" s="1">
        <v>31</v>
      </c>
      <c r="B14" s="1" t="s">
        <v>333</v>
      </c>
      <c r="C14" s="17" t="s">
        <v>332</v>
      </c>
      <c r="D14" s="15">
        <v>320652.12</v>
      </c>
      <c r="E14" s="4">
        <f>SUM(D14)</f>
        <v>320652.12</v>
      </c>
      <c r="F14" s="15"/>
      <c r="G14" s="6">
        <f t="shared" si="0"/>
        <v>52658576.750000007</v>
      </c>
      <c r="H14" s="4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>
        <f>320652.12</f>
        <v>320652.12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8">
        <f>AK13+SUM(H14:AJ14)</f>
        <v>52651964.519999996</v>
      </c>
      <c r="AL14" s="8">
        <f t="shared" si="2"/>
        <v>6612.2300000116229</v>
      </c>
    </row>
    <row r="15" spans="1:38" ht="15">
      <c r="A15" s="1"/>
      <c r="B15" s="1"/>
      <c r="C15" s="17"/>
      <c r="D15" s="15"/>
      <c r="E15" s="4"/>
      <c r="F15" s="15"/>
      <c r="G15" s="6">
        <f t="shared" si="0"/>
        <v>52658576.750000007</v>
      </c>
      <c r="H15" s="4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61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8">
        <f t="shared" si="1"/>
        <v>52651964.519999996</v>
      </c>
      <c r="AL15" s="8">
        <f t="shared" si="2"/>
        <v>6612.2300000116229</v>
      </c>
    </row>
    <row r="16" spans="1:38" ht="15">
      <c r="A16" s="1"/>
      <c r="B16" s="1"/>
      <c r="C16" s="1"/>
      <c r="D16" s="15"/>
      <c r="E16" s="4"/>
      <c r="F16" s="15"/>
      <c r="G16" s="6">
        <f t="shared" si="0"/>
        <v>52658576.750000007</v>
      </c>
      <c r="H16" s="4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8">
        <f t="shared" si="1"/>
        <v>52651964.519999996</v>
      </c>
      <c r="AL16" s="8">
        <f t="shared" si="2"/>
        <v>6612.2300000116229</v>
      </c>
    </row>
    <row r="17" spans="1:38" ht="15">
      <c r="A17" s="1">
        <v>1</v>
      </c>
      <c r="B17" s="1" t="s">
        <v>333</v>
      </c>
      <c r="C17" s="13" t="s">
        <v>334</v>
      </c>
      <c r="D17" s="15">
        <v>880</v>
      </c>
      <c r="E17" s="4">
        <f>SUM(D17)</f>
        <v>880</v>
      </c>
      <c r="F17" s="15"/>
      <c r="G17" s="6">
        <f t="shared" si="0"/>
        <v>52659456.750000007</v>
      </c>
      <c r="H17" s="4"/>
      <c r="I17" s="16"/>
      <c r="J17" s="16"/>
      <c r="K17" s="16"/>
      <c r="L17" s="16"/>
      <c r="M17" s="16"/>
      <c r="N17" s="16"/>
      <c r="O17" s="16">
        <v>880</v>
      </c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8">
        <f t="shared" si="1"/>
        <v>52652844.519999996</v>
      </c>
      <c r="AL17" s="8">
        <f t="shared" si="2"/>
        <v>6612.2300000116229</v>
      </c>
    </row>
    <row r="18" spans="1:38" ht="15">
      <c r="A18" s="1"/>
      <c r="B18" s="1"/>
      <c r="C18" s="13"/>
      <c r="D18" s="15"/>
      <c r="E18" s="4"/>
      <c r="F18" s="15"/>
      <c r="G18" s="6">
        <f t="shared" si="0"/>
        <v>52659456.750000007</v>
      </c>
      <c r="H18" s="4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8">
        <f t="shared" si="1"/>
        <v>52652844.519999996</v>
      </c>
      <c r="AL18" s="8">
        <f t="shared" si="2"/>
        <v>6612.2300000116229</v>
      </c>
    </row>
    <row r="19" spans="1:38" ht="15">
      <c r="A19" s="1">
        <v>1</v>
      </c>
      <c r="B19" s="1" t="s">
        <v>347</v>
      </c>
      <c r="C19" s="13" t="s">
        <v>348</v>
      </c>
      <c r="D19" s="15">
        <v>0</v>
      </c>
      <c r="E19" s="4">
        <v>0</v>
      </c>
      <c r="F19" s="15"/>
      <c r="G19" s="6">
        <f t="shared" si="0"/>
        <v>52659456.750000007</v>
      </c>
      <c r="H19" s="4"/>
      <c r="I19" s="16"/>
      <c r="J19" s="16"/>
      <c r="K19" s="61">
        <v>1951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61">
        <v>-1951</v>
      </c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8">
        <f t="shared" si="1"/>
        <v>52652844.519999996</v>
      </c>
      <c r="AL19" s="8">
        <f t="shared" si="2"/>
        <v>6612.2300000116229</v>
      </c>
    </row>
    <row r="20" spans="1:38" ht="15">
      <c r="A20" s="1"/>
      <c r="B20" s="1"/>
      <c r="C20" s="13"/>
      <c r="D20" s="15"/>
      <c r="E20" s="4"/>
      <c r="F20" s="15"/>
      <c r="G20" s="6">
        <f t="shared" si="0"/>
        <v>52659456.750000007</v>
      </c>
      <c r="H20" s="4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8">
        <f t="shared" si="1"/>
        <v>52652844.519999996</v>
      </c>
      <c r="AL20" s="8">
        <f t="shared" si="2"/>
        <v>6612.2300000116229</v>
      </c>
    </row>
    <row r="21" spans="1:38" ht="15">
      <c r="A21" s="1">
        <v>1</v>
      </c>
      <c r="B21" s="1" t="s">
        <v>347</v>
      </c>
      <c r="C21" s="13" t="s">
        <v>349</v>
      </c>
      <c r="D21" s="15">
        <v>0</v>
      </c>
      <c r="E21" s="4">
        <v>0</v>
      </c>
      <c r="F21" s="15"/>
      <c r="G21" s="6">
        <f>G20+E21-F21</f>
        <v>52659456.750000007</v>
      </c>
      <c r="H21" s="4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61">
        <v>3.42</v>
      </c>
      <c r="T21" s="16"/>
      <c r="U21" s="16"/>
      <c r="V21" s="16"/>
      <c r="W21" s="16"/>
      <c r="X21" s="16"/>
      <c r="Y21" s="16"/>
      <c r="Z21" s="16"/>
      <c r="AA21" s="16"/>
      <c r="AB21" s="16"/>
      <c r="AC21" s="61">
        <v>-3.42</v>
      </c>
      <c r="AD21" s="16"/>
      <c r="AE21" s="16"/>
      <c r="AF21" s="16"/>
      <c r="AG21" s="16"/>
      <c r="AH21" s="16"/>
      <c r="AI21" s="16"/>
      <c r="AJ21" s="16"/>
      <c r="AK21" s="8">
        <f>AK20+SUM(H21:AJ21)</f>
        <v>52652844.519999996</v>
      </c>
      <c r="AL21" s="8">
        <f t="shared" si="2"/>
        <v>6612.2300000116229</v>
      </c>
    </row>
    <row r="22" spans="1:38" ht="15">
      <c r="A22" s="1"/>
      <c r="B22" s="1"/>
      <c r="C22" s="17"/>
      <c r="D22" s="15"/>
      <c r="E22" s="4"/>
      <c r="F22" s="15"/>
      <c r="G22" s="6">
        <f t="shared" si="0"/>
        <v>52659456.750000007</v>
      </c>
      <c r="H22" s="4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8">
        <f t="shared" si="1"/>
        <v>52652844.519999996</v>
      </c>
      <c r="AL22" s="8">
        <f t="shared" si="2"/>
        <v>6612.2300000116229</v>
      </c>
    </row>
    <row r="23" spans="1:38" ht="15">
      <c r="A23" s="1"/>
      <c r="B23" s="1"/>
      <c r="C23" s="1"/>
      <c r="D23" s="15"/>
      <c r="E23" s="4"/>
      <c r="F23" s="15"/>
      <c r="G23" s="6">
        <f t="shared" si="0"/>
        <v>52659456.750000007</v>
      </c>
      <c r="H23" s="4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8">
        <f t="shared" si="1"/>
        <v>52652844.519999996</v>
      </c>
      <c r="AL23" s="8">
        <f t="shared" si="2"/>
        <v>6612.2300000116229</v>
      </c>
    </row>
    <row r="24" spans="1:38" ht="15">
      <c r="A24" s="1"/>
      <c r="B24" s="1"/>
      <c r="C24" s="13"/>
      <c r="D24" s="15"/>
      <c r="E24" s="4"/>
      <c r="F24" s="15"/>
      <c r="G24" s="6">
        <f t="shared" si="0"/>
        <v>52659456.750000007</v>
      </c>
      <c r="H24" s="4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8">
        <f t="shared" si="1"/>
        <v>52652844.519999996</v>
      </c>
      <c r="AL24" s="8">
        <f t="shared" si="2"/>
        <v>6612.2300000116229</v>
      </c>
    </row>
    <row r="25" spans="1:38" ht="15">
      <c r="A25" s="1"/>
      <c r="B25" s="1"/>
      <c r="C25" s="13"/>
      <c r="D25" s="15"/>
      <c r="E25" s="4"/>
      <c r="F25" s="15"/>
      <c r="G25" s="6">
        <f t="shared" si="0"/>
        <v>52659456.750000007</v>
      </c>
      <c r="H25" s="4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25"/>
      <c r="W25" s="16"/>
      <c r="X25" s="16"/>
      <c r="Y25" s="16"/>
      <c r="Z25" s="16"/>
      <c r="AB25" s="16"/>
      <c r="AC25" s="16"/>
      <c r="AD25" s="16"/>
      <c r="AE25" s="16"/>
      <c r="AF25" s="16"/>
      <c r="AG25" s="16"/>
      <c r="AH25" s="16"/>
      <c r="AI25" s="16"/>
      <c r="AJ25" s="16"/>
      <c r="AK25" s="8">
        <f t="shared" si="1"/>
        <v>52652844.519999996</v>
      </c>
      <c r="AL25" s="8">
        <f t="shared" si="2"/>
        <v>6612.2300000116229</v>
      </c>
    </row>
    <row r="26" spans="1:38" ht="15">
      <c r="A26" s="1"/>
      <c r="B26" s="1"/>
      <c r="C26" s="13"/>
      <c r="D26" s="15"/>
      <c r="E26" s="4"/>
      <c r="F26" s="15"/>
      <c r="G26" s="6">
        <f t="shared" si="0"/>
        <v>52659456.750000007</v>
      </c>
      <c r="H26" s="4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8">
        <f t="shared" si="1"/>
        <v>52652844.519999996</v>
      </c>
      <c r="AL26" s="8">
        <f t="shared" si="2"/>
        <v>6612.2300000116229</v>
      </c>
    </row>
    <row r="27" spans="1:38" ht="15">
      <c r="A27" s="1"/>
      <c r="B27" s="1"/>
      <c r="C27" s="13"/>
      <c r="D27" s="15"/>
      <c r="E27" s="4"/>
      <c r="F27" s="15"/>
      <c r="G27" s="6">
        <f t="shared" si="0"/>
        <v>52659456.750000007</v>
      </c>
      <c r="H27" s="4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2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8">
        <f t="shared" si="1"/>
        <v>52652844.519999996</v>
      </c>
      <c r="AL27" s="8">
        <f t="shared" si="2"/>
        <v>6612.2300000116229</v>
      </c>
    </row>
    <row r="28" spans="1:38" ht="15">
      <c r="A28" s="1"/>
      <c r="B28" s="1"/>
      <c r="C28" s="17"/>
      <c r="D28" s="15"/>
      <c r="E28" s="4"/>
      <c r="F28" s="15"/>
      <c r="G28" s="6">
        <f t="shared" si="0"/>
        <v>52659456.750000007</v>
      </c>
      <c r="H28" s="4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2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8">
        <f t="shared" si="1"/>
        <v>52652844.519999996</v>
      </c>
      <c r="AL28" s="8">
        <f t="shared" si="2"/>
        <v>6612.2300000116229</v>
      </c>
    </row>
    <row r="29" spans="1:38" ht="15">
      <c r="A29" s="1"/>
      <c r="B29" s="1"/>
      <c r="C29" s="17"/>
      <c r="D29" s="15"/>
      <c r="E29" s="4"/>
      <c r="F29" s="15"/>
      <c r="G29" s="6">
        <f t="shared" si="0"/>
        <v>52659456.750000007</v>
      </c>
      <c r="H29" s="4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25"/>
      <c r="W29" s="16"/>
      <c r="X29" s="16"/>
      <c r="Y29" s="16"/>
      <c r="Z29" s="16"/>
      <c r="AA29" s="16"/>
      <c r="AB29" s="16"/>
      <c r="AC29" s="16"/>
      <c r="AD29" s="16"/>
      <c r="AH29" s="16"/>
      <c r="AI29" s="16"/>
      <c r="AJ29" s="16"/>
      <c r="AK29" s="8">
        <f t="shared" si="1"/>
        <v>52652844.519999996</v>
      </c>
      <c r="AL29" s="8">
        <f t="shared" si="2"/>
        <v>6612.2300000116229</v>
      </c>
    </row>
    <row r="30" spans="1:38" ht="15">
      <c r="A30" s="1"/>
      <c r="B30" s="1"/>
      <c r="C30" s="1"/>
      <c r="D30" s="15"/>
      <c r="E30" s="4"/>
      <c r="F30" s="15"/>
      <c r="G30" s="6">
        <f t="shared" si="0"/>
        <v>52659456.750000007</v>
      </c>
      <c r="H30" s="4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2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8">
        <f t="shared" si="1"/>
        <v>52652844.519999996</v>
      </c>
      <c r="AL30" s="8">
        <f t="shared" si="2"/>
        <v>6612.2300000116229</v>
      </c>
    </row>
    <row r="31" spans="1:38" ht="15">
      <c r="A31" s="1"/>
      <c r="B31" s="1"/>
      <c r="C31" s="1"/>
      <c r="D31" s="15"/>
      <c r="E31" s="4"/>
      <c r="F31" s="15"/>
      <c r="G31" s="6">
        <f t="shared" si="0"/>
        <v>52659456.750000007</v>
      </c>
      <c r="H31" s="4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8">
        <f t="shared" si="1"/>
        <v>52652844.519999996</v>
      </c>
      <c r="AL31" s="8">
        <f t="shared" si="2"/>
        <v>6612.2300000116229</v>
      </c>
    </row>
    <row r="32" spans="1:38" ht="15">
      <c r="A32" s="1"/>
      <c r="B32" s="1"/>
      <c r="C32" s="1"/>
      <c r="D32" s="15"/>
      <c r="E32" s="4"/>
      <c r="F32" s="15"/>
      <c r="G32" s="6">
        <f t="shared" si="0"/>
        <v>52659456.750000007</v>
      </c>
      <c r="H32" s="4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2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8">
        <f t="shared" si="1"/>
        <v>52652844.519999996</v>
      </c>
      <c r="AL32" s="8">
        <f t="shared" si="2"/>
        <v>6612.2300000116229</v>
      </c>
    </row>
    <row r="33" spans="1:38" ht="15">
      <c r="A33" s="1"/>
      <c r="B33" s="1"/>
      <c r="C33" s="13"/>
      <c r="D33" s="15"/>
      <c r="E33" s="4"/>
      <c r="F33" s="15"/>
      <c r="G33" s="6">
        <f t="shared" si="0"/>
        <v>52659456.750000007</v>
      </c>
      <c r="H33" s="4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2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8">
        <f t="shared" si="1"/>
        <v>52652844.519999996</v>
      </c>
      <c r="AL33" s="8">
        <f t="shared" si="2"/>
        <v>6612.2300000116229</v>
      </c>
    </row>
    <row r="34" spans="1:38" ht="15">
      <c r="A34" s="1"/>
      <c r="B34" s="1"/>
      <c r="C34" s="13"/>
      <c r="D34" s="15"/>
      <c r="E34" s="4"/>
      <c r="F34" s="15"/>
      <c r="G34" s="6">
        <f t="shared" si="0"/>
        <v>52659456.750000007</v>
      </c>
      <c r="H34" s="4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2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8">
        <f t="shared" si="1"/>
        <v>52652844.519999996</v>
      </c>
      <c r="AL34" s="8">
        <f t="shared" si="2"/>
        <v>6612.2300000116229</v>
      </c>
    </row>
    <row r="35" spans="1:38" ht="15">
      <c r="A35" s="1"/>
      <c r="B35" s="1"/>
      <c r="C35" s="13"/>
      <c r="D35" s="15"/>
      <c r="E35" s="4"/>
      <c r="F35" s="15"/>
      <c r="G35" s="6">
        <f t="shared" si="0"/>
        <v>52659456.750000007</v>
      </c>
      <c r="H35" s="4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8">
        <f t="shared" si="1"/>
        <v>52652844.519999996</v>
      </c>
      <c r="AL35" s="8">
        <f t="shared" si="2"/>
        <v>6612.2300000116229</v>
      </c>
    </row>
    <row r="36" spans="1:38" ht="15">
      <c r="A36" s="1"/>
      <c r="B36" s="1"/>
      <c r="E36" s="4"/>
      <c r="F36" s="15"/>
      <c r="G36" s="6">
        <f t="shared" si="0"/>
        <v>52659456.750000007</v>
      </c>
      <c r="H36" s="4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2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8">
        <f t="shared" si="1"/>
        <v>52652844.519999996</v>
      </c>
      <c r="AL36" s="8">
        <f t="shared" si="2"/>
        <v>6612.2300000116229</v>
      </c>
    </row>
    <row r="37" spans="1:38" ht="15">
      <c r="A37" s="1"/>
      <c r="B37" s="1"/>
      <c r="C37" s="1"/>
      <c r="D37" s="15"/>
      <c r="E37" s="4"/>
      <c r="F37" s="15"/>
      <c r="G37" s="6">
        <f t="shared" si="0"/>
        <v>52659456.750000007</v>
      </c>
      <c r="H37" s="4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2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8">
        <f t="shared" si="1"/>
        <v>52652844.519999996</v>
      </c>
      <c r="AL37" s="8">
        <f t="shared" si="2"/>
        <v>6612.2300000116229</v>
      </c>
    </row>
    <row r="38" spans="1:38" ht="15">
      <c r="A38" s="1"/>
      <c r="B38" s="1"/>
      <c r="C38" s="1"/>
      <c r="D38" s="15"/>
      <c r="E38" s="4"/>
      <c r="F38" s="15"/>
      <c r="G38" s="6">
        <f t="shared" si="0"/>
        <v>52659456.750000007</v>
      </c>
      <c r="H38" s="4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8">
        <f t="shared" si="1"/>
        <v>52652844.519999996</v>
      </c>
      <c r="AL38" s="8">
        <f t="shared" si="2"/>
        <v>6612.2300000116229</v>
      </c>
    </row>
    <row r="39" spans="1:38" ht="15">
      <c r="A39" s="1"/>
      <c r="B39" s="1"/>
      <c r="C39" s="13"/>
      <c r="D39" s="15"/>
      <c r="E39" s="4"/>
      <c r="F39" s="15"/>
      <c r="G39" s="6">
        <f t="shared" si="0"/>
        <v>52659456.750000007</v>
      </c>
      <c r="H39" s="4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8">
        <f t="shared" si="1"/>
        <v>52652844.519999996</v>
      </c>
      <c r="AL39" s="8">
        <f t="shared" si="2"/>
        <v>6612.2300000116229</v>
      </c>
    </row>
    <row r="40" spans="1:38" ht="15">
      <c r="A40" s="1"/>
      <c r="B40" s="1"/>
      <c r="C40" s="13"/>
      <c r="D40" s="15"/>
      <c r="E40" s="4"/>
      <c r="F40" s="15"/>
      <c r="G40" s="6">
        <f t="shared" si="0"/>
        <v>52659456.750000007</v>
      </c>
      <c r="H40" s="4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8">
        <f t="shared" si="1"/>
        <v>52652844.519999996</v>
      </c>
      <c r="AL40" s="8">
        <f t="shared" si="2"/>
        <v>6612.2300000116229</v>
      </c>
    </row>
    <row r="41" spans="1:38" ht="15">
      <c r="A41" s="1"/>
      <c r="B41" s="1"/>
      <c r="C41" s="17"/>
      <c r="D41" s="15"/>
      <c r="E41" s="4"/>
      <c r="F41" s="15"/>
      <c r="G41" s="6">
        <f t="shared" si="0"/>
        <v>52659456.750000007</v>
      </c>
      <c r="H41" s="4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8">
        <f t="shared" si="1"/>
        <v>52652844.519999996</v>
      </c>
      <c r="AL41" s="8">
        <f t="shared" si="2"/>
        <v>6612.2300000116229</v>
      </c>
    </row>
    <row r="42" spans="1:38" ht="15">
      <c r="A42" s="1"/>
      <c r="B42" s="1"/>
      <c r="C42" s="1"/>
      <c r="D42" s="15"/>
      <c r="E42" s="4"/>
      <c r="F42" s="15"/>
      <c r="G42" s="6">
        <f t="shared" si="0"/>
        <v>52659456.750000007</v>
      </c>
      <c r="H42" s="4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8">
        <f t="shared" si="1"/>
        <v>52652844.519999996</v>
      </c>
      <c r="AL42" s="8">
        <f t="shared" si="2"/>
        <v>6612.2300000116229</v>
      </c>
    </row>
    <row r="43" spans="1:38" ht="15">
      <c r="A43" s="1"/>
      <c r="B43" s="1"/>
      <c r="C43" s="13"/>
      <c r="D43" s="15"/>
      <c r="E43" s="4"/>
      <c r="F43" s="15"/>
      <c r="G43" s="6">
        <f t="shared" si="0"/>
        <v>52659456.750000007</v>
      </c>
      <c r="H43" s="4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8">
        <f t="shared" si="1"/>
        <v>52652844.519999996</v>
      </c>
      <c r="AL43" s="8">
        <f t="shared" si="2"/>
        <v>6612.2300000116229</v>
      </c>
    </row>
    <row r="44" spans="1:38" ht="15">
      <c r="A44" s="1"/>
      <c r="B44" s="1"/>
      <c r="C44" s="13"/>
      <c r="D44" s="15"/>
      <c r="E44" s="6"/>
      <c r="F44" s="15"/>
      <c r="G44" s="6">
        <f t="shared" si="0"/>
        <v>52659456.750000007</v>
      </c>
      <c r="H44" s="4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8">
        <f t="shared" si="1"/>
        <v>52652844.519999996</v>
      </c>
      <c r="AL44" s="8">
        <f t="shared" si="2"/>
        <v>6612.2300000116229</v>
      </c>
    </row>
    <row r="45" spans="1:38" ht="15">
      <c r="A45" s="1"/>
      <c r="B45" s="1"/>
      <c r="C45" s="13"/>
      <c r="D45" s="15"/>
      <c r="E45" s="6"/>
      <c r="F45" s="15"/>
      <c r="G45" s="6">
        <f t="shared" si="0"/>
        <v>52659456.750000007</v>
      </c>
      <c r="H45" s="4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8">
        <f t="shared" si="1"/>
        <v>52652844.519999996</v>
      </c>
      <c r="AL45" s="8">
        <f t="shared" si="2"/>
        <v>6612.2300000116229</v>
      </c>
    </row>
    <row r="46" spans="1:38" ht="15">
      <c r="A46" s="1"/>
      <c r="B46" s="1"/>
      <c r="C46" s="13"/>
      <c r="D46" s="15"/>
      <c r="E46" s="6"/>
      <c r="F46" s="15"/>
      <c r="G46" s="6">
        <f t="shared" si="0"/>
        <v>52659456.750000007</v>
      </c>
      <c r="H46" s="4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8">
        <f t="shared" si="1"/>
        <v>52652844.519999996</v>
      </c>
      <c r="AL46" s="8">
        <f t="shared" si="2"/>
        <v>6612.2300000116229</v>
      </c>
    </row>
    <row r="47" spans="1:38" ht="15">
      <c r="A47" s="1"/>
      <c r="B47" s="1"/>
      <c r="C47" s="17"/>
      <c r="D47" s="15"/>
      <c r="E47" s="6"/>
      <c r="F47" s="15"/>
      <c r="G47" s="6">
        <f t="shared" si="0"/>
        <v>52659456.750000007</v>
      </c>
      <c r="H47" s="4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8">
        <f t="shared" si="1"/>
        <v>52652844.519999996</v>
      </c>
      <c r="AL47" s="8">
        <f t="shared" si="2"/>
        <v>6612.2300000116229</v>
      </c>
    </row>
    <row r="48" spans="1:38" ht="15">
      <c r="C48" s="13"/>
      <c r="D48" s="15"/>
      <c r="E48" s="6"/>
      <c r="F48" s="15"/>
      <c r="G48" s="6">
        <f t="shared" si="0"/>
        <v>52659456.750000007</v>
      </c>
      <c r="H48" s="4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8">
        <f t="shared" si="1"/>
        <v>52652844.519999996</v>
      </c>
      <c r="AL48" s="8">
        <f t="shared" si="2"/>
        <v>6612.2300000116229</v>
      </c>
    </row>
    <row r="49" spans="1:38" ht="15">
      <c r="A49" s="1"/>
      <c r="B49" s="1"/>
      <c r="C49" s="17"/>
      <c r="D49" s="15"/>
      <c r="E49" s="6"/>
      <c r="F49" s="15"/>
      <c r="G49" s="6">
        <f t="shared" si="0"/>
        <v>52659456.750000007</v>
      </c>
      <c r="H49" s="4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8">
        <f t="shared" si="1"/>
        <v>52652844.519999996</v>
      </c>
      <c r="AL49" s="8">
        <f t="shared" si="2"/>
        <v>6612.2300000116229</v>
      </c>
    </row>
    <row r="50" spans="1:38" ht="15">
      <c r="A50" s="1"/>
      <c r="B50" s="1"/>
      <c r="C50" s="13"/>
      <c r="D50" s="15"/>
      <c r="E50" s="6"/>
      <c r="F50" s="15"/>
      <c r="G50" s="6">
        <f t="shared" si="0"/>
        <v>52659456.750000007</v>
      </c>
      <c r="H50" s="4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8">
        <f t="shared" si="1"/>
        <v>52652844.519999996</v>
      </c>
      <c r="AL50" s="8">
        <f t="shared" si="2"/>
        <v>6612.2300000116229</v>
      </c>
    </row>
    <row r="51" spans="1:38" ht="15">
      <c r="A51" s="1"/>
      <c r="B51" s="1"/>
      <c r="C51" s="17"/>
      <c r="D51" s="15"/>
      <c r="E51" s="6"/>
      <c r="F51" s="15"/>
      <c r="G51" s="6">
        <f t="shared" si="0"/>
        <v>52659456.750000007</v>
      </c>
      <c r="H51" s="4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8">
        <f t="shared" si="1"/>
        <v>52652844.519999996</v>
      </c>
      <c r="AL51" s="8">
        <f t="shared" si="2"/>
        <v>6612.2300000116229</v>
      </c>
    </row>
    <row r="52" spans="1:38" ht="15">
      <c r="A52" s="1"/>
      <c r="B52" s="1"/>
      <c r="C52" s="13"/>
      <c r="D52" s="15"/>
      <c r="E52" s="6"/>
      <c r="F52" s="15"/>
      <c r="G52" s="6">
        <f t="shared" si="0"/>
        <v>52659456.750000007</v>
      </c>
      <c r="H52" s="4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8">
        <f t="shared" si="1"/>
        <v>52652844.519999996</v>
      </c>
      <c r="AL52" s="8">
        <f t="shared" si="2"/>
        <v>6612.2300000116229</v>
      </c>
    </row>
    <row r="53" spans="1:38" ht="15">
      <c r="A53" s="1"/>
      <c r="B53" s="1" t="s">
        <v>135</v>
      </c>
      <c r="C53" s="13" t="s">
        <v>129</v>
      </c>
      <c r="D53" s="15">
        <v>-5</v>
      </c>
      <c r="E53" s="6"/>
      <c r="F53" s="15"/>
      <c r="G53" s="6">
        <f t="shared" si="0"/>
        <v>52659456.750000007</v>
      </c>
      <c r="H53" s="4">
        <f t="shared" ref="H53:AJ53" si="3">SUM(H4:H52)</f>
        <v>2946270.83</v>
      </c>
      <c r="I53" s="16">
        <f t="shared" si="3"/>
        <v>688994.93</v>
      </c>
      <c r="J53" s="16">
        <f t="shared" si="3"/>
        <v>0</v>
      </c>
      <c r="K53" s="16">
        <f t="shared" si="3"/>
        <v>177456.08</v>
      </c>
      <c r="L53" s="16">
        <f t="shared" si="3"/>
        <v>75450.05</v>
      </c>
      <c r="M53" s="16">
        <f t="shared" si="3"/>
        <v>381296.47</v>
      </c>
      <c r="N53" s="16">
        <f t="shared" si="3"/>
        <v>1218518.23</v>
      </c>
      <c r="O53" s="16">
        <f t="shared" si="3"/>
        <v>512817.65000000008</v>
      </c>
      <c r="P53" s="16">
        <f t="shared" si="3"/>
        <v>772428.97</v>
      </c>
      <c r="Q53" s="16">
        <f t="shared" si="3"/>
        <v>940279.34</v>
      </c>
      <c r="R53" s="16">
        <f t="shared" si="3"/>
        <v>569109.53</v>
      </c>
      <c r="S53" s="16">
        <f t="shared" si="3"/>
        <v>1215423.5</v>
      </c>
      <c r="T53" s="16">
        <f t="shared" si="3"/>
        <v>13396.99</v>
      </c>
      <c r="U53" s="16">
        <f t="shared" si="3"/>
        <v>5503037.6100000003</v>
      </c>
      <c r="V53" s="16">
        <f t="shared" si="3"/>
        <v>206824.18000000002</v>
      </c>
      <c r="W53" s="16">
        <f t="shared" si="3"/>
        <v>303596.45</v>
      </c>
      <c r="X53" s="16">
        <f t="shared" si="3"/>
        <v>2250226.29</v>
      </c>
      <c r="Y53" s="16">
        <f t="shared" si="3"/>
        <v>3111268.56</v>
      </c>
      <c r="Z53" s="16">
        <f t="shared" si="3"/>
        <v>812616.52</v>
      </c>
      <c r="AA53" s="16">
        <f t="shared" si="3"/>
        <v>256790.7</v>
      </c>
      <c r="AB53" s="16">
        <f t="shared" si="3"/>
        <v>6593179.2000000002</v>
      </c>
      <c r="AC53" s="16">
        <f t="shared" si="3"/>
        <v>-6908.7</v>
      </c>
      <c r="AD53" s="16">
        <f>SUM(AD4:AD52)</f>
        <v>267186.77</v>
      </c>
      <c r="AE53" s="16">
        <f t="shared" si="3"/>
        <v>103066.07</v>
      </c>
      <c r="AF53" s="16">
        <f t="shared" si="3"/>
        <v>1046680.78</v>
      </c>
      <c r="AG53" s="16">
        <f t="shared" si="3"/>
        <v>1581703.95</v>
      </c>
      <c r="AH53" s="16">
        <f t="shared" si="3"/>
        <v>324583.24</v>
      </c>
      <c r="AI53" s="16">
        <f t="shared" si="3"/>
        <v>517714.38</v>
      </c>
      <c r="AJ53" s="16">
        <f t="shared" si="3"/>
        <v>20269835.949999999</v>
      </c>
      <c r="AK53" s="8">
        <f>SUM(H53:AJ53)</f>
        <v>52652844.519999996</v>
      </c>
      <c r="AL53" s="8">
        <f t="shared" si="2"/>
        <v>6612.2300000116229</v>
      </c>
    </row>
    <row r="54" spans="1:38" ht="15">
      <c r="A54" s="1"/>
      <c r="B54" s="13"/>
      <c r="C54" s="20" t="s">
        <v>38</v>
      </c>
      <c r="D54" s="4">
        <f>SUM(D5:D53)</f>
        <v>322209.45</v>
      </c>
      <c r="E54" s="6">
        <f>SUM(E5:E53)</f>
        <v>322214.45</v>
      </c>
      <c r="F54" s="6">
        <f>SUM(F5:F53)</f>
        <v>0</v>
      </c>
      <c r="G54" s="6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8"/>
      <c r="AL54" s="61">
        <v>-5622.53</v>
      </c>
    </row>
    <row r="55" spans="1:38" ht="15">
      <c r="B55" s="1"/>
      <c r="C55" s="19" t="s">
        <v>33</v>
      </c>
      <c r="D55" s="4">
        <f>+E54-D56</f>
        <v>322214.45</v>
      </c>
      <c r="AL55" s="61">
        <v>-295.16000000000003</v>
      </c>
    </row>
    <row r="56" spans="1:38" ht="15">
      <c r="C56" s="20" t="s">
        <v>34</v>
      </c>
      <c r="D56" s="15">
        <f>E51</f>
        <v>0</v>
      </c>
      <c r="AK56" s="18"/>
      <c r="AL56" s="8"/>
    </row>
    <row r="57" spans="1:38" ht="15">
      <c r="AL57" s="8"/>
    </row>
    <row r="58" spans="1:38" ht="15">
      <c r="AK58" s="40" t="s">
        <v>164</v>
      </c>
      <c r="AL58" s="49">
        <v>-1250</v>
      </c>
    </row>
    <row r="59" spans="1:38" ht="15">
      <c r="AK59" s="40" t="s">
        <v>136</v>
      </c>
      <c r="AL59" s="50">
        <v>-100</v>
      </c>
    </row>
    <row r="60" spans="1:38" ht="15">
      <c r="AK60" s="43" t="s">
        <v>41</v>
      </c>
      <c r="AL60" s="51"/>
    </row>
    <row r="61" spans="1:38" ht="15">
      <c r="AK61" s="52" t="s">
        <v>169</v>
      </c>
      <c r="AL61" s="50">
        <v>31.98</v>
      </c>
    </row>
    <row r="62" spans="1:38" ht="15">
      <c r="AK62" s="43" t="s">
        <v>168</v>
      </c>
      <c r="AL62" s="50">
        <v>624</v>
      </c>
    </row>
    <row r="63" spans="1:38" ht="30">
      <c r="AK63" s="43" t="s">
        <v>345</v>
      </c>
      <c r="AL63" s="50">
        <v>0.09</v>
      </c>
    </row>
    <row r="64" spans="1:38" ht="15">
      <c r="AK64" s="40" t="s">
        <v>346</v>
      </c>
      <c r="AL64" s="50">
        <v>-0.2</v>
      </c>
    </row>
    <row r="65" spans="38:38" ht="15">
      <c r="AL65" s="8"/>
    </row>
    <row r="66" spans="38:38" ht="15">
      <c r="AL66" s="21"/>
    </row>
    <row r="67" spans="38:38" ht="15">
      <c r="AL67" s="16"/>
    </row>
    <row r="68" spans="38:38" ht="15">
      <c r="AL68" s="16"/>
    </row>
    <row r="69" spans="38:38" ht="15">
      <c r="AL69" s="8"/>
    </row>
    <row r="70" spans="38:38" ht="15">
      <c r="AL70" s="8"/>
    </row>
    <row r="71" spans="38:38" ht="15">
      <c r="AL71" s="8"/>
    </row>
    <row r="72" spans="38:38" ht="15">
      <c r="AL72" s="8">
        <f>SUM(AL53:AL71)</f>
        <v>0.41000001162309668</v>
      </c>
    </row>
    <row r="73" spans="38:38" ht="15">
      <c r="AL73" s="21"/>
    </row>
  </sheetData>
  <pageMargins left="0.75" right="0.75" top="1" bottom="1" header="0.5" footer="0.5"/>
  <pageSetup scale="63" orientation="portrait" r:id="rId1"/>
  <headerFooter alignWithMargins="0"/>
  <colBreaks count="2" manualBreakCount="2">
    <brk id="7" max="53" man="1"/>
    <brk id="16" max="53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97558519241921"/>
  </sheetPr>
  <dimension ref="A1:AN89"/>
  <sheetViews>
    <sheetView tabSelected="1" zoomScale="70" zoomScaleNormal="70" zoomScaleSheetLayoutView="70" workbookViewId="0">
      <pane xSplit="2" ySplit="4" topLeftCell="X36" activePane="bottomRight" state="frozen"/>
      <selection activeCell="E39" sqref="E39"/>
      <selection pane="topRight" activeCell="E39" sqref="E39"/>
      <selection pane="bottomLeft" activeCell="E39" sqref="E39"/>
      <selection pane="bottomRight" activeCell="AK53" sqref="AK53:AL65"/>
    </sheetView>
  </sheetViews>
  <sheetFormatPr defaultColWidth="0" defaultRowHeight="12.3"/>
  <cols>
    <col min="1" max="1" width="7.1640625" customWidth="1"/>
    <col min="2" max="2" width="21.71875" customWidth="1"/>
    <col min="3" max="3" width="33.5546875" customWidth="1"/>
    <col min="4" max="4" width="14.5546875" customWidth="1"/>
    <col min="5" max="5" width="18.27734375" style="46" customWidth="1"/>
    <col min="6" max="6" width="16.71875" style="46" customWidth="1"/>
    <col min="7" max="7" width="18" customWidth="1"/>
    <col min="8" max="8" width="16.27734375" customWidth="1"/>
    <col min="9" max="9" width="15.44140625" customWidth="1"/>
    <col min="10" max="10" width="12.27734375" customWidth="1"/>
    <col min="11" max="11" width="14.27734375" customWidth="1"/>
    <col min="12" max="12" width="13.44140625" customWidth="1"/>
    <col min="13" max="13" width="14.27734375" customWidth="1"/>
    <col min="14" max="14" width="16.27734375" customWidth="1"/>
    <col min="15" max="15" width="16" customWidth="1"/>
    <col min="16" max="18" width="14.27734375" customWidth="1"/>
    <col min="19" max="19" width="16.27734375" customWidth="1"/>
    <col min="20" max="20" width="12.71875" customWidth="1"/>
    <col min="21" max="21" width="16.27734375" customWidth="1"/>
    <col min="22" max="22" width="14.27734375" customWidth="1"/>
    <col min="23" max="23" width="15.609375" customWidth="1"/>
    <col min="24" max="24" width="16.27734375" bestFit="1" customWidth="1"/>
    <col min="25" max="25" width="16.1640625" bestFit="1" customWidth="1"/>
    <col min="26" max="27" width="14.27734375" customWidth="1"/>
    <col min="28" max="28" width="16.27734375" customWidth="1"/>
    <col min="29" max="29" width="14.5546875" bestFit="1" customWidth="1"/>
    <col min="30" max="30" width="14.27734375" customWidth="1"/>
    <col min="31" max="31" width="18.27734375" customWidth="1"/>
    <col min="32" max="32" width="17" customWidth="1"/>
    <col min="33" max="34" width="18.27734375" bestFit="1" customWidth="1"/>
    <col min="35" max="35" width="14.27734375" bestFit="1" customWidth="1"/>
    <col min="36" max="36" width="18" bestFit="1" customWidth="1"/>
    <col min="37" max="37" width="18.5546875" bestFit="1" customWidth="1"/>
    <col min="38" max="38" width="16.44140625" bestFit="1" customWidth="1"/>
    <col min="39" max="40" width="0" hidden="1" customWidth="1"/>
    <col min="41" max="16384" width="9.1640625" hidden="1"/>
  </cols>
  <sheetData>
    <row r="1" spans="1:38" ht="15.9">
      <c r="A1" s="1"/>
      <c r="B1" s="2" t="s">
        <v>172</v>
      </c>
      <c r="C1" s="3" t="s">
        <v>0</v>
      </c>
      <c r="D1" s="4" t="s">
        <v>1</v>
      </c>
      <c r="E1" s="44">
        <f>'CB FY23-06'!E1+1</f>
        <v>7</v>
      </c>
      <c r="F1" s="44"/>
      <c r="G1" s="6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>
      <c r="A2" s="1"/>
      <c r="B2" s="7" t="s">
        <v>35</v>
      </c>
      <c r="C2" s="1"/>
      <c r="D2" s="4"/>
      <c r="E2" s="44"/>
      <c r="F2" s="44"/>
      <c r="G2" s="6"/>
      <c r="H2" s="4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 t="s">
        <v>162</v>
      </c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60">
      <c r="A3" s="1" t="s">
        <v>2</v>
      </c>
      <c r="B3" s="1" t="s">
        <v>3</v>
      </c>
      <c r="C3" s="1" t="s">
        <v>4</v>
      </c>
      <c r="D3" s="4"/>
      <c r="E3" s="44" t="s">
        <v>5</v>
      </c>
      <c r="F3" s="44" t="s">
        <v>6</v>
      </c>
      <c r="G3" s="6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339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336</v>
      </c>
      <c r="Z3" s="9" t="s">
        <v>133</v>
      </c>
      <c r="AA3" s="9" t="s">
        <v>341</v>
      </c>
      <c r="AB3" s="10" t="s">
        <v>25</v>
      </c>
      <c r="AC3" s="10" t="s">
        <v>26</v>
      </c>
      <c r="AD3" s="10" t="s">
        <v>36</v>
      </c>
      <c r="AE3" s="10" t="s">
        <v>27</v>
      </c>
      <c r="AF3" s="10" t="s">
        <v>28</v>
      </c>
      <c r="AG3" s="10" t="s">
        <v>29</v>
      </c>
      <c r="AH3" s="10" t="s">
        <v>30</v>
      </c>
      <c r="AI3" s="10" t="s">
        <v>37</v>
      </c>
      <c r="AJ3" s="10" t="s">
        <v>42</v>
      </c>
      <c r="AK3" s="11" t="s">
        <v>31</v>
      </c>
      <c r="AL3" s="11" t="s">
        <v>32</v>
      </c>
    </row>
    <row r="4" spans="1:38" ht="15">
      <c r="A4" s="1"/>
      <c r="B4" s="1"/>
      <c r="C4" s="12"/>
      <c r="D4" s="4"/>
      <c r="E4" s="44"/>
      <c r="F4" s="44"/>
      <c r="G4" s="6">
        <f>'CB FY23-06 B'!G53</f>
        <v>52659456.750000007</v>
      </c>
      <c r="H4" s="6">
        <f>'CB FY23-06 B'!H53</f>
        <v>2946270.83</v>
      </c>
      <c r="I4" s="6">
        <f>'CB FY23-06 B'!I53</f>
        <v>688994.93</v>
      </c>
      <c r="J4" s="6">
        <f>'CB FY23-06 B'!J53</f>
        <v>0</v>
      </c>
      <c r="K4" s="6">
        <f>'CB FY23-06 B'!K53</f>
        <v>177456.08</v>
      </c>
      <c r="L4" s="6">
        <f>'CB FY23-06 B'!L53</f>
        <v>75450.05</v>
      </c>
      <c r="M4" s="6">
        <f>'CB FY23-06 B'!M53</f>
        <v>381296.47</v>
      </c>
      <c r="N4" s="6">
        <f>'CB FY23-06 B'!N53</f>
        <v>1218518.23</v>
      </c>
      <c r="O4" s="6">
        <f>'CB FY23-06 B'!O53</f>
        <v>512817.65000000008</v>
      </c>
      <c r="P4" s="6">
        <f>'CB FY23-06 B'!P53</f>
        <v>772428.97</v>
      </c>
      <c r="Q4" s="6">
        <f>'CB FY23-06 B'!Q53</f>
        <v>940279.34</v>
      </c>
      <c r="R4" s="6">
        <f>'CB FY23-06 B'!R53</f>
        <v>569109.53</v>
      </c>
      <c r="S4" s="6">
        <f>'CB FY23-06 B'!S53</f>
        <v>1215423.5</v>
      </c>
      <c r="T4" s="6">
        <f>'CB FY23-06 B'!T53</f>
        <v>13396.99</v>
      </c>
      <c r="U4" s="6">
        <f>'CB FY23-06 B'!U53</f>
        <v>5503037.6100000003</v>
      </c>
      <c r="V4" s="6">
        <f>'CB FY23-06 B'!V53</f>
        <v>206824.18000000002</v>
      </c>
      <c r="W4" s="6">
        <f>'CB FY23-06 B'!W53</f>
        <v>303596.45</v>
      </c>
      <c r="X4" s="6">
        <f>'CB FY23-06 B'!X53</f>
        <v>2250226.29</v>
      </c>
      <c r="Y4" s="6">
        <f>'CB FY23-06 B'!Y53</f>
        <v>3111268.56</v>
      </c>
      <c r="Z4" s="6">
        <f>'CB FY23-06 B'!Z53</f>
        <v>812616.52</v>
      </c>
      <c r="AA4" s="6">
        <f>'CB FY23-06 B'!AA53</f>
        <v>256790.7</v>
      </c>
      <c r="AB4" s="6">
        <f>'CB FY23-06 B'!AB53</f>
        <v>6593179.2000000002</v>
      </c>
      <c r="AC4" s="6">
        <f>'CB FY23-06 B'!AC53</f>
        <v>-6908.7</v>
      </c>
      <c r="AD4" s="6">
        <f>'CB FY23-06 B'!AD53</f>
        <v>267186.77</v>
      </c>
      <c r="AE4" s="6">
        <f>'CB FY23-06 B'!AE53</f>
        <v>103066.07</v>
      </c>
      <c r="AF4" s="6">
        <f>'CB FY23-06 B'!AF53</f>
        <v>1046680.78</v>
      </c>
      <c r="AG4" s="6">
        <f>'CB FY23-06 B'!AG53</f>
        <v>1581703.95</v>
      </c>
      <c r="AH4" s="6">
        <f>'CB FY23-06 B'!AH53</f>
        <v>324583.24</v>
      </c>
      <c r="AI4" s="6">
        <f>'CB FY23-06 B'!AI53</f>
        <v>517714.38</v>
      </c>
      <c r="AJ4" s="6">
        <f>'CB FY23-06 B'!AJ53</f>
        <v>20269835.949999999</v>
      </c>
      <c r="AK4" s="6">
        <f>'CB FY23-06 B'!AK53</f>
        <v>52652844.519999996</v>
      </c>
      <c r="AL4" s="6">
        <f>'CB FY23-06 B'!AL53</f>
        <v>6612.2300000116229</v>
      </c>
    </row>
    <row r="5" spans="1:38" ht="15">
      <c r="A5" s="1">
        <v>28</v>
      </c>
      <c r="B5" s="12" t="s">
        <v>62</v>
      </c>
      <c r="C5" s="17" t="s">
        <v>337</v>
      </c>
      <c r="D5" s="15"/>
      <c r="E5" s="44">
        <v>185.1</v>
      </c>
      <c r="F5" s="45"/>
      <c r="G5" s="6">
        <f t="shared" ref="G5:G52" si="0">G4+E5-F5</f>
        <v>52659641.850000009</v>
      </c>
      <c r="H5" s="4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>
        <v>185.1</v>
      </c>
      <c r="AJ5" s="16"/>
      <c r="AK5" s="8">
        <f>AK4+SUM(H5:AJ5)</f>
        <v>52653029.619999997</v>
      </c>
      <c r="AL5" s="8">
        <f>G5-AK5</f>
        <v>6612.2300000116229</v>
      </c>
    </row>
    <row r="6" spans="1:38" ht="15">
      <c r="A6" s="1"/>
      <c r="B6" s="1" t="s">
        <v>63</v>
      </c>
      <c r="C6" s="17" t="s">
        <v>64</v>
      </c>
      <c r="D6" s="1"/>
      <c r="E6" s="44">
        <v>105.33</v>
      </c>
      <c r="F6" s="45"/>
      <c r="G6" s="6">
        <f t="shared" si="0"/>
        <v>52659747.180000007</v>
      </c>
      <c r="H6" s="4"/>
      <c r="I6" s="16">
        <v>105.33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8">
        <f t="shared" ref="AK6:AK51" si="1">AK5+SUM(H6:AJ6)</f>
        <v>52653134.949999996</v>
      </c>
      <c r="AL6" s="8">
        <f t="shared" ref="AL6:AL52" si="2">G6-AK6</f>
        <v>6612.2300000116229</v>
      </c>
    </row>
    <row r="7" spans="1:38" ht="15">
      <c r="A7" s="1"/>
      <c r="B7" s="1"/>
      <c r="C7" s="17" t="s">
        <v>65</v>
      </c>
      <c r="D7" s="4"/>
      <c r="E7" s="44">
        <v>60.15</v>
      </c>
      <c r="F7" s="45"/>
      <c r="G7" s="6">
        <f t="shared" si="0"/>
        <v>52659807.330000006</v>
      </c>
      <c r="H7" s="4"/>
      <c r="I7" s="16"/>
      <c r="J7" s="16"/>
      <c r="K7" s="16">
        <v>60.15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8">
        <f t="shared" si="1"/>
        <v>52653195.099999994</v>
      </c>
      <c r="AL7" s="8">
        <f t="shared" si="2"/>
        <v>6612.2300000116229</v>
      </c>
    </row>
    <row r="8" spans="1:38" ht="15">
      <c r="A8" s="1"/>
      <c r="B8" s="1"/>
      <c r="C8" s="17" t="s">
        <v>66</v>
      </c>
      <c r="D8" s="15"/>
      <c r="E8" s="44">
        <v>437.79</v>
      </c>
      <c r="F8" s="45"/>
      <c r="G8" s="6">
        <f t="shared" si="0"/>
        <v>52660245.120000005</v>
      </c>
      <c r="H8" s="4"/>
      <c r="I8" s="16"/>
      <c r="J8" s="16"/>
      <c r="K8" s="16"/>
      <c r="L8" s="16"/>
      <c r="M8" s="16"/>
      <c r="N8" s="16"/>
      <c r="O8" s="16"/>
      <c r="P8" s="16">
        <v>437.79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8">
        <f t="shared" si="1"/>
        <v>52653632.889999993</v>
      </c>
      <c r="AL8" s="8">
        <f t="shared" si="2"/>
        <v>6612.2300000116229</v>
      </c>
    </row>
    <row r="9" spans="1:38" ht="15">
      <c r="A9" s="1"/>
      <c r="B9" s="1"/>
      <c r="C9" s="17" t="s">
        <v>67</v>
      </c>
      <c r="D9" s="15"/>
      <c r="E9" s="44">
        <v>34.1</v>
      </c>
      <c r="F9" s="45"/>
      <c r="G9" s="6">
        <f t="shared" si="0"/>
        <v>52660279.220000006</v>
      </c>
      <c r="H9" s="4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>
        <v>34.1</v>
      </c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8">
        <f t="shared" si="1"/>
        <v>52653666.989999995</v>
      </c>
      <c r="AL9" s="8">
        <f t="shared" si="2"/>
        <v>6612.2300000116229</v>
      </c>
    </row>
    <row r="10" spans="1:38" ht="15">
      <c r="A10" s="1"/>
      <c r="B10" s="1" t="s">
        <v>130</v>
      </c>
      <c r="C10" s="17" t="s">
        <v>68</v>
      </c>
      <c r="D10" s="15"/>
      <c r="E10" s="44">
        <v>211.21</v>
      </c>
      <c r="F10" s="45"/>
      <c r="G10" s="6">
        <f t="shared" si="0"/>
        <v>52660490.430000007</v>
      </c>
      <c r="H10" s="4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>
        <v>211.21</v>
      </c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8">
        <f t="shared" si="1"/>
        <v>52653878.199999996</v>
      </c>
      <c r="AL10" s="8">
        <f t="shared" si="2"/>
        <v>6612.2300000116229</v>
      </c>
    </row>
    <row r="11" spans="1:38" ht="15">
      <c r="A11" s="1"/>
      <c r="B11" s="1"/>
      <c r="C11" s="17" t="s">
        <v>69</v>
      </c>
      <c r="D11" s="15"/>
      <c r="E11" s="44">
        <v>23.35</v>
      </c>
      <c r="F11" s="45"/>
      <c r="G11" s="6">
        <f t="shared" si="0"/>
        <v>52660513.780000009</v>
      </c>
      <c r="H11" s="4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>
        <v>23.35</v>
      </c>
      <c r="AD11" s="16"/>
      <c r="AE11" s="16"/>
      <c r="AF11" s="16"/>
      <c r="AG11" s="16"/>
      <c r="AH11" s="16"/>
      <c r="AI11" s="16"/>
      <c r="AJ11" s="16"/>
      <c r="AK11" s="8">
        <f t="shared" si="1"/>
        <v>52653901.549999997</v>
      </c>
      <c r="AL11" s="8">
        <f t="shared" si="2"/>
        <v>6612.2300000116229</v>
      </c>
    </row>
    <row r="12" spans="1:38" ht="15">
      <c r="A12" s="1"/>
      <c r="B12" s="1" t="s">
        <v>70</v>
      </c>
      <c r="C12" s="17" t="s">
        <v>71</v>
      </c>
      <c r="D12" s="15"/>
      <c r="E12" s="44">
        <v>2640.72</v>
      </c>
      <c r="F12" s="45"/>
      <c r="G12" s="6">
        <f t="shared" si="0"/>
        <v>52663154.500000007</v>
      </c>
      <c r="H12" s="4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>
        <v>2640.72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8">
        <f t="shared" si="1"/>
        <v>52656542.269999996</v>
      </c>
      <c r="AL12" s="8">
        <f t="shared" si="2"/>
        <v>6612.2300000116229</v>
      </c>
    </row>
    <row r="13" spans="1:38" ht="15">
      <c r="A13" s="1"/>
      <c r="C13" s="1" t="s">
        <v>72</v>
      </c>
      <c r="D13" s="15"/>
      <c r="E13" s="44">
        <v>9.48</v>
      </c>
      <c r="F13" s="45"/>
      <c r="G13" s="6">
        <f t="shared" si="0"/>
        <v>52663163.980000004</v>
      </c>
      <c r="H13" s="4"/>
      <c r="I13" s="16"/>
      <c r="J13" s="16"/>
      <c r="K13" s="16"/>
      <c r="L13" s="16"/>
      <c r="M13" s="16"/>
      <c r="N13" s="16">
        <v>9.48</v>
      </c>
      <c r="O13" s="16"/>
      <c r="P13" s="16"/>
      <c r="Q13" s="16"/>
      <c r="R13" s="16"/>
      <c r="S13" s="16"/>
      <c r="T13" s="16"/>
      <c r="U13" s="16">
        <v>-2640.72</v>
      </c>
      <c r="V13" s="16"/>
      <c r="W13" s="16"/>
      <c r="X13" s="16"/>
      <c r="Y13" s="16"/>
      <c r="Z13" s="16"/>
      <c r="AA13" s="16"/>
      <c r="AB13" s="16"/>
      <c r="AC13" s="16">
        <v>2640.72</v>
      </c>
      <c r="AD13" s="16"/>
      <c r="AE13" s="16"/>
      <c r="AF13" s="16"/>
      <c r="AG13" s="16"/>
      <c r="AH13" s="16"/>
      <c r="AI13" s="16"/>
      <c r="AJ13" s="16"/>
      <c r="AK13" s="8">
        <f t="shared" si="1"/>
        <v>52656551.749999993</v>
      </c>
      <c r="AL13" s="8">
        <f t="shared" si="2"/>
        <v>6612.2300000116229</v>
      </c>
    </row>
    <row r="14" spans="1:38" ht="15">
      <c r="A14" s="1"/>
      <c r="B14" s="1"/>
      <c r="C14" s="1" t="s">
        <v>343</v>
      </c>
      <c r="D14" s="15"/>
      <c r="E14" s="44">
        <v>93.45</v>
      </c>
      <c r="F14" s="45"/>
      <c r="G14" s="6">
        <f t="shared" si="0"/>
        <v>52663257.430000007</v>
      </c>
      <c r="H14" s="4"/>
      <c r="I14" s="16"/>
      <c r="J14" s="16"/>
      <c r="K14" s="16"/>
      <c r="L14" s="16"/>
      <c r="M14" s="16">
        <v>93.45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8">
        <f t="shared" si="1"/>
        <v>52656645.199999996</v>
      </c>
      <c r="AL14" s="8">
        <f t="shared" si="2"/>
        <v>6612.2300000116229</v>
      </c>
    </row>
    <row r="15" spans="1:38" ht="15">
      <c r="A15" s="1"/>
      <c r="B15" s="1"/>
      <c r="C15" s="17" t="s">
        <v>73</v>
      </c>
      <c r="D15" s="15"/>
      <c r="E15" s="44">
        <v>7.98</v>
      </c>
      <c r="F15" s="45"/>
      <c r="G15" s="6">
        <f t="shared" si="0"/>
        <v>52663265.410000004</v>
      </c>
      <c r="H15" s="4"/>
      <c r="I15" s="16"/>
      <c r="J15" s="16"/>
      <c r="K15" s="16"/>
      <c r="L15" s="16"/>
      <c r="M15" s="16"/>
      <c r="N15" s="16"/>
      <c r="O15" s="16">
        <v>7.98</v>
      </c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8">
        <f t="shared" si="1"/>
        <v>52656653.179999992</v>
      </c>
      <c r="AL15" s="8">
        <f t="shared" si="2"/>
        <v>6612.2300000116229</v>
      </c>
    </row>
    <row r="16" spans="1:38" ht="15">
      <c r="A16" s="1"/>
      <c r="B16" s="1"/>
      <c r="C16" s="1" t="s">
        <v>74</v>
      </c>
      <c r="D16" s="15"/>
      <c r="E16" s="44">
        <v>30.63</v>
      </c>
      <c r="F16" s="45"/>
      <c r="G16" s="6">
        <f t="shared" si="0"/>
        <v>52663296.040000007</v>
      </c>
      <c r="H16" s="4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>
        <v>30.63</v>
      </c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8">
        <f t="shared" si="1"/>
        <v>52656683.809999995</v>
      </c>
      <c r="AL16" s="8">
        <f t="shared" si="2"/>
        <v>6612.2300000116229</v>
      </c>
    </row>
    <row r="17" spans="1:38" ht="15">
      <c r="A17" s="1"/>
      <c r="B17" s="1"/>
      <c r="C17" s="1" t="s">
        <v>75</v>
      </c>
      <c r="D17" s="15"/>
      <c r="E17" s="44">
        <v>755.62</v>
      </c>
      <c r="F17" s="45"/>
      <c r="G17" s="6">
        <f t="shared" si="0"/>
        <v>52664051.660000004</v>
      </c>
      <c r="H17" s="4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>
        <v>755.62</v>
      </c>
      <c r="AG17" s="16"/>
      <c r="AH17" s="16"/>
      <c r="AI17" s="16"/>
      <c r="AJ17" s="16"/>
      <c r="AK17" s="8">
        <f t="shared" si="1"/>
        <v>52657439.429999992</v>
      </c>
      <c r="AL17" s="8">
        <f t="shared" si="2"/>
        <v>6612.2300000116229</v>
      </c>
    </row>
    <row r="18" spans="1:38" ht="15">
      <c r="A18" s="1"/>
      <c r="B18" s="1"/>
      <c r="C18" s="17" t="s">
        <v>338</v>
      </c>
      <c r="D18" s="15"/>
      <c r="E18" s="44">
        <v>154.46</v>
      </c>
      <c r="F18" s="45"/>
      <c r="G18" s="6">
        <f t="shared" si="0"/>
        <v>52664206.120000005</v>
      </c>
      <c r="H18" s="4"/>
      <c r="I18" s="16"/>
      <c r="J18" s="16"/>
      <c r="K18" s="16"/>
      <c r="L18" s="16"/>
      <c r="M18" s="16"/>
      <c r="N18" s="16"/>
      <c r="O18" s="16"/>
      <c r="P18" s="16"/>
      <c r="Q18" s="16"/>
      <c r="R18" s="16">
        <v>154.46</v>
      </c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8">
        <f t="shared" si="1"/>
        <v>52657593.889999993</v>
      </c>
      <c r="AL18" s="8">
        <f t="shared" si="2"/>
        <v>6612.2300000116229</v>
      </c>
    </row>
    <row r="19" spans="1:38" ht="15">
      <c r="A19" s="1"/>
      <c r="B19" s="1"/>
      <c r="C19" s="1" t="s">
        <v>76</v>
      </c>
      <c r="D19" s="15"/>
      <c r="E19" s="44">
        <v>15.5</v>
      </c>
      <c r="F19" s="45"/>
      <c r="G19" s="6">
        <f t="shared" si="0"/>
        <v>52664221.620000005</v>
      </c>
      <c r="H19" s="4">
        <v>15.5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8">
        <f t="shared" si="1"/>
        <v>52657609.389999993</v>
      </c>
      <c r="AL19" s="8">
        <f t="shared" si="2"/>
        <v>6612.2300000116229</v>
      </c>
    </row>
    <row r="20" spans="1:38" ht="15">
      <c r="A20" s="1"/>
      <c r="B20" s="1" t="s">
        <v>163</v>
      </c>
      <c r="C20" s="1" t="s">
        <v>132</v>
      </c>
      <c r="D20" s="15"/>
      <c r="E20" s="44">
        <v>103.52</v>
      </c>
      <c r="F20" s="45"/>
      <c r="G20" s="6">
        <f t="shared" si="0"/>
        <v>52664325.140000008</v>
      </c>
      <c r="H20" s="4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>
        <v>103.52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8">
        <f t="shared" si="1"/>
        <v>52657712.909999996</v>
      </c>
      <c r="AL20" s="8">
        <f t="shared" si="2"/>
        <v>6612.2300000116229</v>
      </c>
    </row>
    <row r="21" spans="1:38" ht="15">
      <c r="A21" s="1"/>
      <c r="B21" s="1"/>
      <c r="C21" s="17" t="s">
        <v>344</v>
      </c>
      <c r="D21" s="15"/>
      <c r="E21" s="47">
        <v>0.11</v>
      </c>
      <c r="F21" s="45"/>
      <c r="G21" s="6">
        <f t="shared" si="0"/>
        <v>52664325.250000007</v>
      </c>
      <c r="H21" s="4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>
        <v>0.11</v>
      </c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8">
        <f t="shared" si="1"/>
        <v>52657713.019999996</v>
      </c>
      <c r="AL21" s="8">
        <f t="shared" si="2"/>
        <v>6612.2300000116229</v>
      </c>
    </row>
    <row r="22" spans="1:38" ht="15">
      <c r="A22" s="1"/>
      <c r="B22" s="1"/>
      <c r="C22" s="17" t="s">
        <v>77</v>
      </c>
      <c r="D22" s="15"/>
      <c r="E22" s="44">
        <v>21.23</v>
      </c>
      <c r="F22" s="45"/>
      <c r="G22" s="6">
        <f t="shared" si="0"/>
        <v>52664346.480000004</v>
      </c>
      <c r="H22" s="4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>
        <v>21.23</v>
      </c>
      <c r="AE22" s="16"/>
      <c r="AF22" s="16"/>
      <c r="AG22" s="16"/>
      <c r="AH22" s="16"/>
      <c r="AI22" s="16"/>
      <c r="AJ22" s="16"/>
      <c r="AK22" s="8">
        <f t="shared" si="1"/>
        <v>52657734.249999993</v>
      </c>
      <c r="AL22" s="8">
        <f t="shared" si="2"/>
        <v>6612.2300000116229</v>
      </c>
    </row>
    <row r="23" spans="1:38" ht="15">
      <c r="A23" s="1"/>
      <c r="B23" s="1" t="s">
        <v>78</v>
      </c>
      <c r="C23" s="17" t="s">
        <v>340</v>
      </c>
      <c r="D23" s="15"/>
      <c r="E23" s="47">
        <v>10.199999999999999</v>
      </c>
      <c r="F23" s="45"/>
      <c r="G23" s="6">
        <f t="shared" si="0"/>
        <v>52664356.680000007</v>
      </c>
      <c r="H23" s="4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>
        <v>10.199999999999999</v>
      </c>
      <c r="AB23" s="16"/>
      <c r="AC23" s="16"/>
      <c r="AD23" s="16"/>
      <c r="AE23" s="16"/>
      <c r="AF23" s="16"/>
      <c r="AG23" s="16"/>
      <c r="AH23" s="16"/>
      <c r="AI23" s="16"/>
      <c r="AJ23" s="16"/>
      <c r="AK23" s="8">
        <f t="shared" si="1"/>
        <v>52657744.449999996</v>
      </c>
      <c r="AL23" s="8">
        <f t="shared" si="2"/>
        <v>6612.2300000116229</v>
      </c>
    </row>
    <row r="24" spans="1:38" ht="15">
      <c r="A24" s="1"/>
      <c r="B24" s="1"/>
      <c r="C24" s="17" t="s">
        <v>335</v>
      </c>
      <c r="D24" s="15"/>
      <c r="E24" s="44">
        <v>124</v>
      </c>
      <c r="F24" s="45"/>
      <c r="G24" s="6">
        <f t="shared" si="0"/>
        <v>52664480.680000007</v>
      </c>
      <c r="H24" s="4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>
        <v>124</v>
      </c>
      <c r="Z24" s="16"/>
      <c r="AB24" s="16"/>
      <c r="AC24" s="16"/>
      <c r="AD24" s="16"/>
      <c r="AE24" s="16"/>
      <c r="AF24" s="16"/>
      <c r="AG24" s="16"/>
      <c r="AH24" s="16"/>
      <c r="AI24" s="16"/>
      <c r="AJ24" s="16"/>
      <c r="AK24" s="8">
        <f t="shared" si="1"/>
        <v>52657868.449999996</v>
      </c>
      <c r="AL24" s="8">
        <f t="shared" si="2"/>
        <v>6612.2300000116229</v>
      </c>
    </row>
    <row r="25" spans="1:38" ht="15">
      <c r="A25" s="1"/>
      <c r="C25" s="17" t="s">
        <v>79</v>
      </c>
      <c r="D25" s="15"/>
      <c r="E25" s="47">
        <v>439.9</v>
      </c>
      <c r="F25" s="45"/>
      <c r="G25" s="6">
        <f t="shared" si="0"/>
        <v>52664920.580000006</v>
      </c>
      <c r="H25" s="4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>
        <v>439.9</v>
      </c>
      <c r="AH25" s="16"/>
      <c r="AI25" s="16"/>
      <c r="AJ25" s="16"/>
      <c r="AK25" s="8">
        <f t="shared" si="1"/>
        <v>52658308.349999994</v>
      </c>
      <c r="AL25" s="8">
        <f t="shared" si="2"/>
        <v>6612.2300000116229</v>
      </c>
    </row>
    <row r="26" spans="1:38" ht="15">
      <c r="A26" s="1"/>
      <c r="B26" s="22"/>
      <c r="C26" s="17" t="s">
        <v>30</v>
      </c>
      <c r="D26" s="15"/>
      <c r="E26" s="44"/>
      <c r="F26" s="45"/>
      <c r="G26" s="6">
        <f t="shared" si="0"/>
        <v>52664920.580000006</v>
      </c>
      <c r="H26" s="4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8">
        <f t="shared" si="1"/>
        <v>52658308.349999994</v>
      </c>
      <c r="AL26" s="8">
        <f t="shared" si="2"/>
        <v>6612.2300000116229</v>
      </c>
    </row>
    <row r="27" spans="1:38" ht="15">
      <c r="A27" s="1"/>
      <c r="B27" s="1"/>
      <c r="C27" s="23" t="s">
        <v>342</v>
      </c>
      <c r="D27" s="15"/>
      <c r="E27" s="44">
        <v>28.66</v>
      </c>
      <c r="F27" s="45"/>
      <c r="G27" s="6">
        <f t="shared" si="0"/>
        <v>52664949.240000002</v>
      </c>
      <c r="H27" s="4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>
        <v>28.66</v>
      </c>
      <c r="AF27" s="16"/>
      <c r="AG27" s="16"/>
      <c r="AH27" s="16"/>
      <c r="AI27" s="16"/>
      <c r="AJ27" s="16"/>
      <c r="AK27" s="8">
        <f t="shared" si="1"/>
        <v>52658337.00999999</v>
      </c>
      <c r="AL27" s="8">
        <f t="shared" si="2"/>
        <v>6612.2300000116229</v>
      </c>
    </row>
    <row r="28" spans="1:38" ht="15">
      <c r="A28" s="1"/>
      <c r="B28" s="1" t="s">
        <v>80</v>
      </c>
      <c r="C28" s="17" t="s">
        <v>81</v>
      </c>
      <c r="D28" s="15"/>
      <c r="E28" s="44">
        <v>0.61</v>
      </c>
      <c r="F28" s="45"/>
      <c r="G28" s="6">
        <f t="shared" si="0"/>
        <v>52664949.850000001</v>
      </c>
      <c r="H28" s="4"/>
      <c r="I28" s="16"/>
      <c r="J28" s="16"/>
      <c r="K28" s="16"/>
      <c r="L28" s="16">
        <v>0.61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H28" s="16"/>
      <c r="AI28" s="16"/>
      <c r="AJ28" s="16"/>
      <c r="AK28" s="8">
        <f t="shared" si="1"/>
        <v>52658337.61999999</v>
      </c>
      <c r="AL28" s="8">
        <f t="shared" si="2"/>
        <v>6612.2300000116229</v>
      </c>
    </row>
    <row r="29" spans="1:38" ht="15">
      <c r="A29" s="1"/>
      <c r="B29" s="1"/>
      <c r="C29" s="17" t="s">
        <v>82</v>
      </c>
      <c r="D29" s="15"/>
      <c r="E29" s="44"/>
      <c r="F29" s="45"/>
      <c r="G29" s="6">
        <f t="shared" si="0"/>
        <v>52664949.850000001</v>
      </c>
      <c r="H29" s="4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8">
        <f t="shared" si="1"/>
        <v>52658337.61999999</v>
      </c>
      <c r="AL29" s="8">
        <f t="shared" si="2"/>
        <v>6612.2300000116229</v>
      </c>
    </row>
    <row r="30" spans="1:38" ht="15">
      <c r="A30" s="1"/>
      <c r="B30" s="1"/>
      <c r="C30" s="17" t="s">
        <v>83</v>
      </c>
      <c r="D30" s="15"/>
      <c r="E30" s="44"/>
      <c r="F30" s="45"/>
      <c r="G30" s="6">
        <f t="shared" si="0"/>
        <v>52664949.850000001</v>
      </c>
      <c r="H30" s="4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8">
        <f t="shared" si="1"/>
        <v>52658337.61999999</v>
      </c>
      <c r="AL30" s="8">
        <f t="shared" si="2"/>
        <v>6612.2300000116229</v>
      </c>
    </row>
    <row r="31" spans="1:38" ht="15">
      <c r="A31" s="1"/>
      <c r="B31" s="1"/>
      <c r="C31" s="17" t="s">
        <v>84</v>
      </c>
      <c r="D31" s="15"/>
      <c r="E31" s="44"/>
      <c r="F31" s="45"/>
      <c r="G31" s="6">
        <f t="shared" si="0"/>
        <v>52664949.850000001</v>
      </c>
      <c r="H31" s="4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8">
        <f t="shared" si="1"/>
        <v>52658337.61999999</v>
      </c>
      <c r="AL31" s="8">
        <f t="shared" si="2"/>
        <v>6612.2300000116229</v>
      </c>
    </row>
    <row r="32" spans="1:38" ht="15">
      <c r="A32" s="1"/>
      <c r="B32" s="1"/>
      <c r="C32" s="17" t="s">
        <v>85</v>
      </c>
      <c r="D32" s="15"/>
      <c r="E32" s="44"/>
      <c r="F32" s="45"/>
      <c r="G32" s="6">
        <f t="shared" si="0"/>
        <v>52664949.850000001</v>
      </c>
      <c r="H32" s="4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8">
        <f t="shared" si="1"/>
        <v>52658337.61999999</v>
      </c>
      <c r="AL32" s="8">
        <f t="shared" si="2"/>
        <v>6612.2300000116229</v>
      </c>
    </row>
    <row r="33" spans="1:38" ht="15">
      <c r="A33" s="1"/>
      <c r="B33" s="24"/>
      <c r="C33" s="1" t="s">
        <v>86</v>
      </c>
      <c r="D33" s="15"/>
      <c r="E33" s="44">
        <f>SUM(D28:D34)</f>
        <v>0</v>
      </c>
      <c r="F33" s="45"/>
      <c r="G33" s="6">
        <f t="shared" si="0"/>
        <v>52664949.850000001</v>
      </c>
      <c r="H33" s="4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8">
        <f t="shared" si="1"/>
        <v>52658337.61999999</v>
      </c>
      <c r="AL33" s="8">
        <f t="shared" si="2"/>
        <v>6612.2300000116229</v>
      </c>
    </row>
    <row r="34" spans="1:38" ht="15">
      <c r="A34" s="1"/>
      <c r="B34" s="19" t="s">
        <v>87</v>
      </c>
      <c r="C34" s="24" t="s">
        <v>88</v>
      </c>
      <c r="D34" s="15"/>
      <c r="F34" s="45"/>
      <c r="G34" s="6">
        <f t="shared" si="0"/>
        <v>52664949.850000001</v>
      </c>
      <c r="H34" s="4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8">
        <f t="shared" si="1"/>
        <v>52658337.61999999</v>
      </c>
      <c r="AL34" s="8">
        <f t="shared" si="2"/>
        <v>6612.2300000116229</v>
      </c>
    </row>
    <row r="35" spans="1:38" ht="15">
      <c r="A35" s="1"/>
      <c r="B35" s="1"/>
      <c r="C35" s="33" t="s">
        <v>89</v>
      </c>
      <c r="D35" s="15"/>
      <c r="E35" s="44">
        <f>160.08+6389.76+25097.47</f>
        <v>31647.31</v>
      </c>
      <c r="F35" s="45"/>
      <c r="G35" s="6">
        <f t="shared" si="0"/>
        <v>52696597.160000004</v>
      </c>
      <c r="H35" s="4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>
        <f>31647.31</f>
        <v>31647.31</v>
      </c>
      <c r="AK35" s="8">
        <f t="shared" si="1"/>
        <v>52689984.929999992</v>
      </c>
      <c r="AL35" s="8">
        <f t="shared" si="2"/>
        <v>6612.2300000116229</v>
      </c>
    </row>
    <row r="36" spans="1:38" ht="15">
      <c r="A36" s="1"/>
      <c r="B36" s="1"/>
      <c r="C36" s="17" t="s">
        <v>90</v>
      </c>
      <c r="D36" s="15"/>
      <c r="E36" s="44">
        <v>341388.77</v>
      </c>
      <c r="F36" s="45"/>
      <c r="G36" s="6">
        <f t="shared" si="0"/>
        <v>53037985.930000007</v>
      </c>
      <c r="H36" s="4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>
        <v>341388.77</v>
      </c>
      <c r="AC36" s="16"/>
      <c r="AD36" s="16"/>
      <c r="AE36" s="16"/>
      <c r="AF36" s="16"/>
      <c r="AG36" s="16"/>
      <c r="AH36" s="16"/>
      <c r="AI36" s="16"/>
      <c r="AJ36" s="16"/>
      <c r="AK36" s="8">
        <f t="shared" si="1"/>
        <v>53031373.699999996</v>
      </c>
      <c r="AL36" s="8">
        <f t="shared" si="2"/>
        <v>6612.2300000116229</v>
      </c>
    </row>
    <row r="37" spans="1:38" ht="15">
      <c r="A37" s="1"/>
      <c r="B37" s="1"/>
      <c r="C37" s="17" t="s">
        <v>91</v>
      </c>
      <c r="D37" s="15"/>
      <c r="E37" s="44">
        <v>1408.66</v>
      </c>
      <c r="F37" s="45"/>
      <c r="G37" s="6">
        <f t="shared" si="0"/>
        <v>53039394.590000004</v>
      </c>
      <c r="H37" s="4"/>
      <c r="I37" s="16"/>
      <c r="J37" s="16"/>
      <c r="K37" s="16"/>
      <c r="L37" s="16"/>
      <c r="M37" s="16"/>
      <c r="N37" s="16"/>
      <c r="O37" s="16"/>
      <c r="P37" s="16"/>
      <c r="Q37" s="16">
        <v>1408.66</v>
      </c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8">
        <f t="shared" si="1"/>
        <v>53032782.359999992</v>
      </c>
      <c r="AL37" s="8">
        <f t="shared" si="2"/>
        <v>6612.2300000116229</v>
      </c>
    </row>
    <row r="38" spans="1:38" ht="15">
      <c r="A38" s="1"/>
      <c r="B38" s="1"/>
      <c r="C38" s="17" t="s">
        <v>92</v>
      </c>
      <c r="D38" s="36"/>
      <c r="E38" s="44">
        <v>0.9</v>
      </c>
      <c r="F38" s="45"/>
      <c r="G38" s="6">
        <f t="shared" si="0"/>
        <v>53039395.490000002</v>
      </c>
      <c r="H38" s="4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44">
        <v>0.9</v>
      </c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8">
        <f t="shared" si="1"/>
        <v>53032783.25999999</v>
      </c>
      <c r="AL38" s="8">
        <f t="shared" si="2"/>
        <v>6612.2300000116229</v>
      </c>
    </row>
    <row r="39" spans="1:38" ht="15">
      <c r="A39" s="1"/>
      <c r="B39" s="1"/>
      <c r="C39" s="17" t="s">
        <v>93</v>
      </c>
      <c r="D39" s="36"/>
      <c r="E39" s="44">
        <v>0.27</v>
      </c>
      <c r="F39" s="45"/>
      <c r="G39" s="6">
        <f t="shared" si="0"/>
        <v>53039395.760000005</v>
      </c>
      <c r="H39" s="4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44">
        <v>0.27</v>
      </c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8">
        <f t="shared" si="1"/>
        <v>53032783.529999994</v>
      </c>
      <c r="AL39" s="8">
        <f t="shared" si="2"/>
        <v>6612.2300000116229</v>
      </c>
    </row>
    <row r="40" spans="1:38" ht="15">
      <c r="A40" s="1"/>
      <c r="B40" s="1"/>
      <c r="C40" s="17" t="s">
        <v>94</v>
      </c>
      <c r="D40" s="36"/>
      <c r="E40" s="44">
        <v>443.18</v>
      </c>
      <c r="F40" s="45"/>
      <c r="G40" s="6">
        <f t="shared" si="0"/>
        <v>53039838.940000005</v>
      </c>
      <c r="H40" s="4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44">
        <v>443.18</v>
      </c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8">
        <f t="shared" si="1"/>
        <v>53033226.709999993</v>
      </c>
      <c r="AL40" s="8">
        <f t="shared" si="2"/>
        <v>6612.2300000116229</v>
      </c>
    </row>
    <row r="41" spans="1:38" ht="15">
      <c r="A41" s="1"/>
      <c r="B41" s="1"/>
      <c r="C41" s="17" t="s">
        <v>95</v>
      </c>
      <c r="D41" s="36"/>
      <c r="E41" s="44">
        <v>12.24</v>
      </c>
      <c r="F41" s="45"/>
      <c r="G41" s="6">
        <f t="shared" si="0"/>
        <v>53039851.180000007</v>
      </c>
      <c r="H41" s="4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44">
        <v>12.24</v>
      </c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8">
        <f t="shared" si="1"/>
        <v>53033238.949999996</v>
      </c>
      <c r="AL41" s="8">
        <f t="shared" si="2"/>
        <v>6612.2300000116229</v>
      </c>
    </row>
    <row r="42" spans="1:38" ht="15">
      <c r="A42" s="1"/>
      <c r="B42" s="1"/>
      <c r="C42" s="17" t="s">
        <v>96</v>
      </c>
      <c r="D42" s="36"/>
      <c r="E42" s="44">
        <v>97.79</v>
      </c>
      <c r="F42" s="45"/>
      <c r="G42" s="6">
        <f t="shared" si="0"/>
        <v>53039948.970000006</v>
      </c>
      <c r="H42" s="4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44">
        <v>97.79</v>
      </c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8">
        <f t="shared" si="1"/>
        <v>53033336.739999995</v>
      </c>
      <c r="AL42" s="8">
        <f t="shared" si="2"/>
        <v>6612.2300000116229</v>
      </c>
    </row>
    <row r="43" spans="1:38" ht="15">
      <c r="A43" s="1"/>
      <c r="B43" s="1"/>
      <c r="C43" s="17" t="s">
        <v>97</v>
      </c>
      <c r="D43" s="36"/>
      <c r="E43" s="44">
        <v>97.98</v>
      </c>
      <c r="F43" s="45"/>
      <c r="G43" s="6">
        <f t="shared" si="0"/>
        <v>53040046.950000003</v>
      </c>
      <c r="H43" s="4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44">
        <v>97.98</v>
      </c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8">
        <f t="shared" si="1"/>
        <v>53033434.719999991</v>
      </c>
      <c r="AL43" s="8">
        <f t="shared" si="2"/>
        <v>6612.2300000116229</v>
      </c>
    </row>
    <row r="44" spans="1:38" ht="15">
      <c r="A44" s="1"/>
      <c r="B44" s="1"/>
      <c r="C44" s="17" t="s">
        <v>98</v>
      </c>
      <c r="D44" s="36"/>
      <c r="E44" s="44">
        <v>47.82</v>
      </c>
      <c r="F44" s="45"/>
      <c r="G44" s="6">
        <f t="shared" si="0"/>
        <v>53040094.770000003</v>
      </c>
      <c r="H44" s="4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44">
        <v>47.82</v>
      </c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8">
        <f t="shared" si="1"/>
        <v>53033482.539999992</v>
      </c>
      <c r="AL44" s="8">
        <f t="shared" si="2"/>
        <v>6612.2300000116229</v>
      </c>
    </row>
    <row r="45" spans="1:38" ht="15">
      <c r="A45" s="1"/>
      <c r="B45" s="1"/>
      <c r="C45" s="17" t="s">
        <v>99</v>
      </c>
      <c r="D45" s="36"/>
      <c r="E45" s="44">
        <v>12.64</v>
      </c>
      <c r="F45" s="45"/>
      <c r="G45" s="6">
        <f t="shared" si="0"/>
        <v>53040107.410000004</v>
      </c>
      <c r="H45" s="4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44">
        <v>12.64</v>
      </c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8">
        <f t="shared" si="1"/>
        <v>53033495.179999992</v>
      </c>
      <c r="AL45" s="8">
        <f t="shared" si="2"/>
        <v>6612.2300000116229</v>
      </c>
    </row>
    <row r="46" spans="1:38" ht="15">
      <c r="A46" s="1"/>
      <c r="B46" s="1"/>
      <c r="C46" s="17" t="s">
        <v>100</v>
      </c>
      <c r="D46" s="36"/>
      <c r="E46" s="44">
        <v>5.9</v>
      </c>
      <c r="F46" s="45"/>
      <c r="G46" s="6">
        <f t="shared" si="0"/>
        <v>53040113.310000002</v>
      </c>
      <c r="H46" s="4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44">
        <v>5.9</v>
      </c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8">
        <f t="shared" si="1"/>
        <v>53033501.079999991</v>
      </c>
      <c r="AL46" s="8">
        <f t="shared" si="2"/>
        <v>6612.2300000116229</v>
      </c>
    </row>
    <row r="47" spans="1:38" ht="15">
      <c r="B47" s="1"/>
      <c r="C47" s="17" t="s">
        <v>101</v>
      </c>
      <c r="D47" s="36"/>
      <c r="E47" s="44">
        <v>286.02999999999997</v>
      </c>
      <c r="F47" s="45"/>
      <c r="G47" s="6">
        <f t="shared" si="0"/>
        <v>53040399.340000004</v>
      </c>
      <c r="H47" s="4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44">
        <v>286.02999999999997</v>
      </c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8">
        <f t="shared" si="1"/>
        <v>53033787.109999992</v>
      </c>
      <c r="AL47" s="8">
        <f t="shared" si="2"/>
        <v>6612.2300000116229</v>
      </c>
    </row>
    <row r="48" spans="1:38" ht="15">
      <c r="B48" s="1"/>
      <c r="C48" s="17" t="s">
        <v>102</v>
      </c>
      <c r="D48" s="36"/>
      <c r="E48" s="44">
        <v>0.71</v>
      </c>
      <c r="F48" s="45"/>
      <c r="G48" s="6">
        <f t="shared" si="0"/>
        <v>53040400.050000004</v>
      </c>
      <c r="H48" s="4"/>
      <c r="I48" s="1"/>
      <c r="J48" s="1"/>
      <c r="K48" s="1"/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44">
        <v>0.71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>
        <f t="shared" si="1"/>
        <v>53033787.819999993</v>
      </c>
      <c r="AL48" s="8">
        <f t="shared" si="2"/>
        <v>6612.2300000116229</v>
      </c>
    </row>
    <row r="49" spans="1:38" ht="15">
      <c r="B49" s="1"/>
      <c r="C49" s="17" t="s">
        <v>103</v>
      </c>
      <c r="D49" s="36"/>
      <c r="E49" s="44">
        <v>3.03</v>
      </c>
      <c r="F49" s="45"/>
      <c r="G49" s="6">
        <f t="shared" si="0"/>
        <v>53040403.080000006</v>
      </c>
      <c r="H49" s="4"/>
      <c r="I49" s="1"/>
      <c r="J49" s="1"/>
      <c r="K49" s="1"/>
      <c r="L49" s="4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44">
        <v>3.03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>
        <f t="shared" si="1"/>
        <v>53033790.849999994</v>
      </c>
      <c r="AL49" s="8">
        <f t="shared" si="2"/>
        <v>6612.2300000116229</v>
      </c>
    </row>
    <row r="50" spans="1:38" ht="15">
      <c r="B50" s="17"/>
      <c r="C50" s="17" t="s">
        <v>104</v>
      </c>
      <c r="D50" s="36"/>
      <c r="E50" s="44">
        <v>32.72</v>
      </c>
      <c r="F50" s="45"/>
      <c r="G50" s="6">
        <f t="shared" si="0"/>
        <v>53040435.800000004</v>
      </c>
      <c r="H50" s="4"/>
      <c r="I50" s="1"/>
      <c r="J50" s="1"/>
      <c r="K50" s="1"/>
      <c r="L50" s="4"/>
      <c r="M50" s="1"/>
      <c r="N50" s="1"/>
      <c r="O50" s="1"/>
      <c r="P50" s="1"/>
      <c r="Q50" s="1"/>
      <c r="R50" s="1"/>
      <c r="S50" s="4"/>
      <c r="T50" s="1"/>
      <c r="U50" s="1"/>
      <c r="V50" s="1"/>
      <c r="W50" s="1"/>
      <c r="X50" s="44">
        <v>32.72</v>
      </c>
      <c r="Y50" s="16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>
        <f t="shared" si="1"/>
        <v>53033823.569999993</v>
      </c>
      <c r="AL50" s="8">
        <f t="shared" si="2"/>
        <v>6612.2300000116229</v>
      </c>
    </row>
    <row r="51" spans="1:38" ht="15">
      <c r="B51" s="13"/>
      <c r="C51" s="17" t="s">
        <v>105</v>
      </c>
      <c r="D51" s="36"/>
      <c r="E51" s="45">
        <v>10.25</v>
      </c>
      <c r="F51" s="45"/>
      <c r="G51" s="6">
        <f t="shared" si="0"/>
        <v>53040446.050000004</v>
      </c>
      <c r="H51" s="4"/>
      <c r="I51" s="1"/>
      <c r="J51" s="1"/>
      <c r="K51" s="1"/>
      <c r="L51" s="4"/>
      <c r="M51" s="1"/>
      <c r="N51" s="1"/>
      <c r="O51" s="1"/>
      <c r="P51" s="1"/>
      <c r="Q51" s="1"/>
      <c r="R51" s="1"/>
      <c r="S51" s="4"/>
      <c r="T51" s="1"/>
      <c r="U51" s="1"/>
      <c r="V51" s="1"/>
      <c r="W51" s="1"/>
      <c r="X51" s="45">
        <v>10.25</v>
      </c>
      <c r="Y51" s="16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8">
        <f t="shared" si="1"/>
        <v>53033833.819999993</v>
      </c>
      <c r="AL51" s="8">
        <f t="shared" si="2"/>
        <v>6612.2300000116229</v>
      </c>
    </row>
    <row r="52" spans="1:38" ht="15">
      <c r="A52" s="1"/>
      <c r="B52" s="13"/>
      <c r="C52" s="13"/>
      <c r="D52" s="15"/>
      <c r="E52" s="45"/>
      <c r="F52" s="45"/>
      <c r="G52" s="6">
        <f t="shared" si="0"/>
        <v>53040446.050000004</v>
      </c>
      <c r="H52" s="4">
        <f t="shared" ref="H52:AJ52" si="3">SUM(H4:H51)</f>
        <v>2946286.33</v>
      </c>
      <c r="I52" s="4">
        <f t="shared" si="3"/>
        <v>689100.26</v>
      </c>
      <c r="J52" s="4">
        <f t="shared" si="3"/>
        <v>0</v>
      </c>
      <c r="K52" s="4">
        <f t="shared" si="3"/>
        <v>177516.22999999998</v>
      </c>
      <c r="L52" s="4">
        <f t="shared" si="3"/>
        <v>75450.66</v>
      </c>
      <c r="M52" s="4">
        <f t="shared" si="3"/>
        <v>381389.92</v>
      </c>
      <c r="N52" s="4">
        <f t="shared" si="3"/>
        <v>1218527.71</v>
      </c>
      <c r="O52" s="4">
        <f t="shared" si="3"/>
        <v>512825.63000000006</v>
      </c>
      <c r="P52" s="4">
        <f t="shared" si="3"/>
        <v>772866.76</v>
      </c>
      <c r="Q52" s="4">
        <f t="shared" si="3"/>
        <v>941688</v>
      </c>
      <c r="R52" s="4">
        <f t="shared" si="3"/>
        <v>569263.99</v>
      </c>
      <c r="S52" s="4">
        <f t="shared" si="3"/>
        <v>1215634.71</v>
      </c>
      <c r="T52" s="4">
        <f t="shared" si="3"/>
        <v>13397.1</v>
      </c>
      <c r="U52" s="4">
        <f t="shared" si="3"/>
        <v>5503037.6100000003</v>
      </c>
      <c r="V52" s="4">
        <f t="shared" si="3"/>
        <v>206854.81000000003</v>
      </c>
      <c r="W52" s="4">
        <f t="shared" si="3"/>
        <v>303630.55</v>
      </c>
      <c r="X52" s="4">
        <f t="shared" si="3"/>
        <v>2251277.75</v>
      </c>
      <c r="Y52" s="4">
        <f t="shared" si="3"/>
        <v>3111392.56</v>
      </c>
      <c r="Z52" s="4">
        <f t="shared" si="3"/>
        <v>812720.04</v>
      </c>
      <c r="AA52" s="4">
        <f t="shared" si="3"/>
        <v>256800.90000000002</v>
      </c>
      <c r="AB52" s="4">
        <f t="shared" si="3"/>
        <v>6934567.9700000007</v>
      </c>
      <c r="AC52" s="4">
        <f t="shared" si="3"/>
        <v>-4244.6299999999992</v>
      </c>
      <c r="AD52" s="4">
        <f>SUM(AD4:AD51)</f>
        <v>267208</v>
      </c>
      <c r="AE52" s="4">
        <f t="shared" si="3"/>
        <v>103094.73000000001</v>
      </c>
      <c r="AF52" s="4">
        <f t="shared" si="3"/>
        <v>1047436.4</v>
      </c>
      <c r="AG52" s="4">
        <f t="shared" si="3"/>
        <v>1582143.8499999999</v>
      </c>
      <c r="AH52" s="4">
        <f t="shared" si="3"/>
        <v>324583.24</v>
      </c>
      <c r="AI52" s="4">
        <f t="shared" si="3"/>
        <v>517899.48</v>
      </c>
      <c r="AJ52" s="4">
        <f t="shared" si="3"/>
        <v>20301483.259999998</v>
      </c>
      <c r="AK52" s="4">
        <f>SUM(H52:AJ52)</f>
        <v>53033833.82</v>
      </c>
      <c r="AL52" s="8">
        <f t="shared" si="2"/>
        <v>6612.2300000041723</v>
      </c>
    </row>
    <row r="53" spans="1:38" ht="15">
      <c r="A53" s="1"/>
      <c r="B53" s="13"/>
      <c r="C53" s="20" t="s">
        <v>38</v>
      </c>
      <c r="D53" s="4">
        <f>SUM(D5:D52)</f>
        <v>0</v>
      </c>
      <c r="E53" s="44">
        <f>SUM(E5:E52)</f>
        <v>380989.3000000001</v>
      </c>
      <c r="F53" s="44">
        <f>SUM(F5:F52)</f>
        <v>0</v>
      </c>
      <c r="G53" s="6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8"/>
      <c r="AJ53" s="18"/>
      <c r="AK53" s="18"/>
      <c r="AL53" s="61">
        <v>-5622.53</v>
      </c>
    </row>
    <row r="54" spans="1:38" ht="15">
      <c r="A54" s="1"/>
      <c r="B54" s="13"/>
      <c r="C54" s="19" t="s">
        <v>33</v>
      </c>
      <c r="D54" s="4">
        <f>+E53-D55</f>
        <v>380956.58000000013</v>
      </c>
      <c r="AI54" s="8"/>
      <c r="AJ54" s="18"/>
      <c r="AL54" s="61">
        <v>-295.16000000000003</v>
      </c>
    </row>
    <row r="55" spans="1:38" ht="15">
      <c r="A55" s="1"/>
      <c r="B55" s="13"/>
      <c r="C55" s="20" t="s">
        <v>34</v>
      </c>
      <c r="D55" s="15">
        <f>E50-F53</f>
        <v>32.72</v>
      </c>
      <c r="AI55" s="8"/>
      <c r="AJ55" s="18"/>
      <c r="AK55" s="18"/>
      <c r="AL55" s="8"/>
    </row>
    <row r="56" spans="1:38" ht="15">
      <c r="E56" s="46">
        <f>E53-F53+'CB FY23-06 B'!E54+'CB FY23-06 A'!E53+'CB FY23-06'!E53+'CB FY23-05'!E53+'CB FY23-04'!E53+'CB FY23-03'!E53+'CB FY23-02'!E53+'CB FY23-01'!E53</f>
        <v>7130876.6500000004</v>
      </c>
      <c r="F56" s="46">
        <f>-('CB FY23-06 B'!F54+'CB FY23-06 A'!F53+'CB FY23-06'!F53+'CB FY23-05'!F53+'CB FY23-04'!F53+'CB FY23-03'!F53+'CB FY23-02'!F53+'CB FY23-01'!F53)</f>
        <v>-5864773.5699999994</v>
      </c>
      <c r="AI56" s="8"/>
      <c r="AJ56" s="18"/>
      <c r="AL56" s="8"/>
    </row>
    <row r="57" spans="1:38" ht="15">
      <c r="E57" s="46">
        <f>E53+'CB FY23-06 B'!E54+'CB FY23-06 A'!E53+'CB FY23-06'!E53+'CB FY23-05'!E53+'CB FY23-04'!E53+'CB FY23-03'!E53+'CB FY23-02'!E53+'CB FY23-01'!E53</f>
        <v>7130876.6500000004</v>
      </c>
      <c r="AI57" s="8"/>
      <c r="AJ57" s="18"/>
      <c r="AK57" s="40" t="s">
        <v>164</v>
      </c>
      <c r="AL57" s="49">
        <v>-1250</v>
      </c>
    </row>
    <row r="58" spans="1:38" s="46" customFormat="1" ht="15">
      <c r="G58" s="53"/>
      <c r="AI58" s="54"/>
      <c r="AJ58" s="55"/>
      <c r="AK58" s="40" t="s">
        <v>136</v>
      </c>
      <c r="AL58" s="50">
        <v>-100</v>
      </c>
    </row>
    <row r="59" spans="1:38" s="46" customFormat="1" ht="15">
      <c r="G59" s="53"/>
      <c r="AK59" s="43" t="s">
        <v>41</v>
      </c>
      <c r="AL59" s="51"/>
    </row>
    <row r="60" spans="1:38" s="46" customFormat="1" ht="15">
      <c r="G60" s="53"/>
      <c r="AK60" s="52" t="s">
        <v>169</v>
      </c>
      <c r="AL60" s="50">
        <v>31.98</v>
      </c>
    </row>
    <row r="61" spans="1:38" s="46" customFormat="1" ht="15">
      <c r="G61" s="53"/>
      <c r="AK61" s="43" t="s">
        <v>168</v>
      </c>
      <c r="AL61" s="50">
        <v>624</v>
      </c>
    </row>
    <row r="62" spans="1:38" s="46" customFormat="1" ht="30">
      <c r="G62" s="53"/>
      <c r="AK62" s="43" t="s">
        <v>345</v>
      </c>
      <c r="AL62" s="50">
        <v>0.09</v>
      </c>
    </row>
    <row r="63" spans="1:38" s="46" customFormat="1" ht="15">
      <c r="G63" s="53"/>
      <c r="AK63" s="40" t="s">
        <v>346</v>
      </c>
      <c r="AL63" s="50">
        <v>-0.2</v>
      </c>
    </row>
    <row r="64" spans="1:38" s="46" customFormat="1">
      <c r="G64" s="53"/>
    </row>
    <row r="65" spans="7:38" s="46" customFormat="1">
      <c r="G65" s="53"/>
      <c r="AL65" s="46">
        <f>SUM(AL52:AL63)</f>
        <v>0.41000000417251609</v>
      </c>
    </row>
    <row r="66" spans="7:38" s="46" customFormat="1"/>
    <row r="67" spans="7:38" s="46" customFormat="1"/>
    <row r="68" spans="7:38" s="46" customFormat="1"/>
    <row r="69" spans="7:38" s="46" customFormat="1"/>
    <row r="70" spans="7:38" s="46" customFormat="1"/>
    <row r="71" spans="7:38" s="46" customFormat="1"/>
    <row r="72" spans="7:38" s="46" customFormat="1"/>
    <row r="73" spans="7:38" s="46" customFormat="1"/>
    <row r="74" spans="7:38" s="46" customFormat="1"/>
    <row r="75" spans="7:38" s="46" customFormat="1"/>
    <row r="76" spans="7:38" s="46" customFormat="1"/>
    <row r="77" spans="7:38" s="46" customFormat="1"/>
    <row r="78" spans="7:38" s="46" customFormat="1"/>
    <row r="79" spans="7:38" s="46" customFormat="1"/>
    <row r="80" spans="7:38" s="46" customFormat="1"/>
    <row r="81" s="46" customFormat="1"/>
    <row r="82" s="46" customFormat="1"/>
    <row r="83" s="46" customFormat="1"/>
    <row r="84" s="46" customFormat="1"/>
    <row r="85" s="46" customFormat="1"/>
    <row r="86" s="46" customFormat="1"/>
    <row r="87" s="46" customFormat="1"/>
    <row r="88" s="46" customFormat="1"/>
    <row r="89" s="46" customFormat="1"/>
  </sheetData>
  <pageMargins left="0.75" right="0.75" top="1" bottom="1" header="0.5" footer="0.5"/>
  <pageSetup scale="63" orientation="portrait" r:id="rId1"/>
  <headerFooter alignWithMargins="0"/>
  <colBreaks count="2" manualBreakCount="2">
    <brk id="7" max="53" man="1"/>
    <brk id="16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CB FY23-01</vt:lpstr>
      <vt:lpstr>CB FY23-02</vt:lpstr>
      <vt:lpstr>CB FY23-03</vt:lpstr>
      <vt:lpstr>CB FY23-04</vt:lpstr>
      <vt:lpstr>CB FY23-05</vt:lpstr>
      <vt:lpstr>CB FY23-06</vt:lpstr>
      <vt:lpstr>CB FY23-06 A</vt:lpstr>
      <vt:lpstr>CB FY23-06 B</vt:lpstr>
      <vt:lpstr>CB FY23-07 July Int</vt:lpstr>
      <vt:lpstr>'CB FY23-01'!Print_Area</vt:lpstr>
      <vt:lpstr>'CB FY23-02'!Print_Area</vt:lpstr>
      <vt:lpstr>'CB FY23-03'!Print_Area</vt:lpstr>
      <vt:lpstr>'CB FY23-04'!Print_Area</vt:lpstr>
      <vt:lpstr>'CB FY23-05'!Print_Area</vt:lpstr>
      <vt:lpstr>'CB FY23-06'!Print_Area</vt:lpstr>
      <vt:lpstr>'CB FY23-06 A'!Print_Area</vt:lpstr>
      <vt:lpstr>'CB FY23-06 B'!Print_Area</vt:lpstr>
      <vt:lpstr>'CB FY23-07 July Int'!Print_Area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Treasurer</dc:creator>
  <cp:lastModifiedBy>Sara Hunter</cp:lastModifiedBy>
  <cp:lastPrinted>2023-09-16T21:36:25Z</cp:lastPrinted>
  <dcterms:created xsi:type="dcterms:W3CDTF">2018-08-01T17:46:59Z</dcterms:created>
  <dcterms:modified xsi:type="dcterms:W3CDTF">2023-10-17T19:54:32Z</dcterms:modified>
</cp:coreProperties>
</file>