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Close\Audit support\"/>
    </mc:Choice>
  </mc:AlternateContent>
  <xr:revisionPtr revIDLastSave="0" documentId="13_ncr:1_{A3AAB0AC-748C-472C-8BE9-72C5DF25F4FB}" xr6:coauthVersionLast="47" xr6:coauthVersionMax="47" xr10:uidLastSave="{00000000-0000-0000-0000-000000000000}"/>
  <bookViews>
    <workbookView xWindow="-28920" yWindow="-120" windowWidth="29040" windowHeight="15840" tabRatio="903" activeTab="13" xr2:uid="{06B54DB8-683B-41B8-8D09-880B93831BFD}"/>
  </bookViews>
  <sheets>
    <sheet name="July" sheetId="1" r:id="rId1"/>
    <sheet name="July CB" sheetId="2" state="hidden" r:id="rId2"/>
    <sheet name="Aug" sheetId="3" r:id="rId3"/>
    <sheet name="Sept" sheetId="4" r:id="rId4"/>
    <sheet name="Oct" sheetId="5" r:id="rId5"/>
    <sheet name="Nov" sheetId="6" r:id="rId6"/>
    <sheet name="Dec" sheetId="7" r:id="rId7"/>
    <sheet name="Jan" sheetId="8" r:id="rId8"/>
    <sheet name="Feb" sheetId="10" r:id="rId9"/>
    <sheet name="March" sheetId="12" r:id="rId10"/>
    <sheet name="April" sheetId="14" r:id="rId11"/>
    <sheet name="May" sheetId="16" r:id="rId12"/>
    <sheet name="June _prelim" sheetId="18" r:id="rId13"/>
    <sheet name="June _w eoy adj" sheetId="29" r:id="rId14"/>
    <sheet name="BS Submission Recon" sheetId="30" r:id="rId15"/>
  </sheets>
  <definedNames>
    <definedName name="_xlnm._FilterDatabase" localSheetId="1" hidden="1">'July CB'!$B$2:$G$275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30" l="1"/>
  <c r="Q14" i="30"/>
  <c r="C18" i="29" l="1"/>
  <c r="C17" i="29"/>
  <c r="D16" i="29"/>
  <c r="D15" i="29"/>
  <c r="D4" i="29"/>
  <c r="C4" i="29"/>
  <c r="C60" i="29" l="1"/>
  <c r="C28" i="29"/>
  <c r="F70" i="29"/>
  <c r="C38" i="29" l="1"/>
  <c r="C37" i="29"/>
  <c r="C36" i="29"/>
  <c r="C35" i="29"/>
  <c r="C48" i="29"/>
  <c r="E69" i="29"/>
  <c r="E68" i="29"/>
  <c r="E67" i="29"/>
  <c r="E66" i="29"/>
  <c r="E65" i="29"/>
  <c r="E64" i="29"/>
  <c r="E63" i="29"/>
  <c r="E62" i="29"/>
  <c r="E61" i="29"/>
  <c r="E51" i="29"/>
  <c r="E42" i="29"/>
  <c r="E41" i="29"/>
  <c r="E40" i="29"/>
  <c r="E34" i="29"/>
  <c r="F64" i="29"/>
  <c r="F69" i="29" l="1"/>
  <c r="F61" i="29"/>
  <c r="F62" i="29"/>
  <c r="F63" i="29"/>
  <c r="F65" i="29"/>
  <c r="F66" i="29"/>
  <c r="F67" i="29"/>
  <c r="F68" i="29"/>
  <c r="E72" i="29" l="1"/>
  <c r="D59" i="29"/>
  <c r="F59" i="29" s="1"/>
  <c r="D52" i="29"/>
  <c r="F52" i="29" s="1"/>
  <c r="D46" i="29"/>
  <c r="C72" i="29"/>
  <c r="F71" i="29"/>
  <c r="F60" i="29"/>
  <c r="F58" i="29"/>
  <c r="F57" i="29"/>
  <c r="F56" i="29"/>
  <c r="F55" i="29"/>
  <c r="F54" i="29"/>
  <c r="F53" i="29"/>
  <c r="F15" i="29"/>
  <c r="F51" i="29"/>
  <c r="F50" i="29"/>
  <c r="F49" i="29"/>
  <c r="F48" i="29"/>
  <c r="F47" i="29"/>
  <c r="F46" i="29"/>
  <c r="F45" i="29"/>
  <c r="F44" i="29"/>
  <c r="F43" i="29"/>
  <c r="F42" i="29"/>
  <c r="F41" i="29"/>
  <c r="F40" i="29"/>
  <c r="F39" i="29"/>
  <c r="F38" i="29"/>
  <c r="F37" i="29"/>
  <c r="F36" i="29"/>
  <c r="F35" i="29"/>
  <c r="F34" i="29"/>
  <c r="F33" i="29"/>
  <c r="F32" i="29"/>
  <c r="F31" i="29"/>
  <c r="F28" i="29"/>
  <c r="E23" i="29"/>
  <c r="C23" i="29"/>
  <c r="F22" i="29"/>
  <c r="F21" i="29"/>
  <c r="F20" i="29"/>
  <c r="F19" i="29"/>
  <c r="F18" i="29"/>
  <c r="F17" i="29"/>
  <c r="F16" i="29"/>
  <c r="F14" i="29"/>
  <c r="F13" i="29"/>
  <c r="F12" i="29"/>
  <c r="F11" i="29"/>
  <c r="F10" i="29"/>
  <c r="F9" i="29"/>
  <c r="F8" i="29"/>
  <c r="F7" i="29"/>
  <c r="F6" i="29"/>
  <c r="F4" i="29"/>
  <c r="D23" i="29"/>
  <c r="D4" i="18"/>
  <c r="C4" i="18"/>
  <c r="F72" i="29" l="1"/>
  <c r="D72" i="29"/>
  <c r="D74" i="29" s="1"/>
  <c r="C74" i="29"/>
  <c r="E74" i="29"/>
  <c r="F23" i="29"/>
  <c r="F74" i="29" l="1"/>
  <c r="F20" i="18" l="1"/>
  <c r="D47" i="18"/>
  <c r="D46" i="18"/>
  <c r="F63" i="18"/>
  <c r="D22" i="18"/>
  <c r="F61" i="18"/>
  <c r="F62" i="18"/>
  <c r="F17" i="18"/>
  <c r="F18" i="18"/>
  <c r="F19" i="18"/>
  <c r="D27" i="18"/>
  <c r="B27" i="18"/>
  <c r="B65" i="18" s="1"/>
  <c r="B62" i="16"/>
  <c r="F52" i="18"/>
  <c r="B22" i="18"/>
  <c r="F13" i="18"/>
  <c r="F12" i="18"/>
  <c r="F11" i="18"/>
  <c r="F13" i="16"/>
  <c r="F12" i="16"/>
  <c r="F11" i="16"/>
  <c r="F51" i="16"/>
  <c r="B21" i="16"/>
  <c r="B26" i="16"/>
  <c r="F49" i="14"/>
  <c r="F13" i="14"/>
  <c r="F12" i="14"/>
  <c r="F11" i="14"/>
  <c r="B18" i="14"/>
  <c r="B23" i="14"/>
  <c r="B58" i="14" s="1"/>
  <c r="B60" i="14" s="1"/>
  <c r="F50" i="12"/>
  <c r="F51" i="12"/>
  <c r="F13" i="12"/>
  <c r="F12" i="12"/>
  <c r="F11" i="12"/>
  <c r="B17" i="12"/>
  <c r="B22" i="12"/>
  <c r="B56" i="12" s="1"/>
  <c r="F13" i="10"/>
  <c r="F12" i="10"/>
  <c r="F11" i="10"/>
  <c r="B17" i="10"/>
  <c r="B22" i="10"/>
  <c r="B53" i="10" s="1"/>
  <c r="B55" i="10" s="1"/>
  <c r="F13" i="8"/>
  <c r="F12" i="8"/>
  <c r="F11" i="8"/>
  <c r="B16" i="8"/>
  <c r="B21" i="8"/>
  <c r="B41" i="8" s="1"/>
  <c r="B43" i="8" s="1"/>
  <c r="F13" i="7"/>
  <c r="F12" i="7"/>
  <c r="F11" i="7"/>
  <c r="B15" i="7"/>
  <c r="B20" i="7"/>
  <c r="B39" i="7" s="1"/>
  <c r="F11" i="6"/>
  <c r="F12" i="6"/>
  <c r="F13" i="6"/>
  <c r="B15" i="6"/>
  <c r="F14" i="5"/>
  <c r="F15" i="5"/>
  <c r="D22" i="5"/>
  <c r="D13" i="5"/>
  <c r="F13" i="5" s="1"/>
  <c r="D12" i="5"/>
  <c r="F12" i="5" s="1"/>
  <c r="F11" i="5"/>
  <c r="B17" i="5"/>
  <c r="B22" i="5"/>
  <c r="B38" i="5" s="1"/>
  <c r="F11" i="4"/>
  <c r="F12" i="4"/>
  <c r="F13" i="4"/>
  <c r="D20" i="4"/>
  <c r="E65" i="18"/>
  <c r="C65" i="18"/>
  <c r="F64" i="18"/>
  <c r="F60" i="18"/>
  <c r="F59" i="18"/>
  <c r="F58" i="18"/>
  <c r="F57" i="18"/>
  <c r="F56" i="18"/>
  <c r="F55" i="18"/>
  <c r="F54" i="18"/>
  <c r="F53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E22" i="18"/>
  <c r="F21" i="18"/>
  <c r="F16" i="18"/>
  <c r="F15" i="18"/>
  <c r="F14" i="18"/>
  <c r="F10" i="18"/>
  <c r="F9" i="18"/>
  <c r="F8" i="18"/>
  <c r="F7" i="18"/>
  <c r="F6" i="18"/>
  <c r="F57" i="16"/>
  <c r="F58" i="16"/>
  <c r="F59" i="16"/>
  <c r="F60" i="16"/>
  <c r="F61" i="16"/>
  <c r="C18" i="16"/>
  <c r="F18" i="16" s="1"/>
  <c r="F17" i="16"/>
  <c r="F19" i="16"/>
  <c r="F20" i="16"/>
  <c r="F16" i="16"/>
  <c r="C15" i="16"/>
  <c r="F15" i="16" s="1"/>
  <c r="D56" i="16"/>
  <c r="F56" i="16" s="1"/>
  <c r="D26" i="16"/>
  <c r="E62" i="16"/>
  <c r="F55" i="16"/>
  <c r="F54" i="16"/>
  <c r="F53" i="16"/>
  <c r="F52" i="16"/>
  <c r="F50" i="16"/>
  <c r="F49" i="16"/>
  <c r="F48" i="16"/>
  <c r="C62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E21" i="16"/>
  <c r="D21" i="16"/>
  <c r="F14" i="16"/>
  <c r="F10" i="16"/>
  <c r="F9" i="16"/>
  <c r="F8" i="16"/>
  <c r="F7" i="16"/>
  <c r="F6" i="16"/>
  <c r="F4" i="16"/>
  <c r="F56" i="14"/>
  <c r="F16" i="14"/>
  <c r="C45" i="14"/>
  <c r="F27" i="18" l="1"/>
  <c r="F65" i="18" s="1"/>
  <c r="B64" i="16"/>
  <c r="B67" i="18"/>
  <c r="F4" i="18"/>
  <c r="F22" i="18" s="1"/>
  <c r="C22" i="18"/>
  <c r="C67" i="18" s="1"/>
  <c r="F26" i="16"/>
  <c r="F62" i="16" s="1"/>
  <c r="B58" i="12"/>
  <c r="B41" i="7"/>
  <c r="B40" i="5"/>
  <c r="E67" i="18"/>
  <c r="D65" i="18"/>
  <c r="D67" i="18" s="1"/>
  <c r="D62" i="16"/>
  <c r="D64" i="16" s="1"/>
  <c r="E64" i="16"/>
  <c r="F21" i="16"/>
  <c r="C21" i="16"/>
  <c r="C64" i="16" s="1"/>
  <c r="F67" i="18" l="1"/>
  <c r="F64" i="16"/>
  <c r="F55" i="14" l="1"/>
  <c r="F54" i="14"/>
  <c r="C15" i="14"/>
  <c r="F15" i="14" s="1"/>
  <c r="F57" i="14"/>
  <c r="F53" i="14"/>
  <c r="F52" i="14"/>
  <c r="F51" i="14"/>
  <c r="F50" i="14"/>
  <c r="F48" i="14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3" i="14"/>
  <c r="E18" i="14"/>
  <c r="D18" i="14"/>
  <c r="F14" i="14"/>
  <c r="F10" i="14"/>
  <c r="F9" i="14"/>
  <c r="F8" i="14"/>
  <c r="F7" i="14"/>
  <c r="F6" i="14"/>
  <c r="F4" i="14"/>
  <c r="F54" i="12"/>
  <c r="F53" i="12"/>
  <c r="F15" i="12"/>
  <c r="C46" i="12"/>
  <c r="D58" i="14" l="1"/>
  <c r="D60" i="14" s="1"/>
  <c r="E58" i="14"/>
  <c r="E60" i="14" s="1"/>
  <c r="F18" i="14"/>
  <c r="F58" i="14"/>
  <c r="C18" i="14"/>
  <c r="C58" i="14"/>
  <c r="D22" i="12"/>
  <c r="F22" i="12" s="1"/>
  <c r="D37" i="12"/>
  <c r="C6" i="12"/>
  <c r="F6" i="12" s="1"/>
  <c r="E24" i="12"/>
  <c r="D24" i="12" s="1"/>
  <c r="C56" i="12"/>
  <c r="F55" i="12"/>
  <c r="F52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E17" i="12"/>
  <c r="D17" i="12"/>
  <c r="F14" i="12"/>
  <c r="F10" i="12"/>
  <c r="F9" i="12"/>
  <c r="F8" i="12"/>
  <c r="F7" i="12"/>
  <c r="F4" i="12"/>
  <c r="F50" i="10"/>
  <c r="F51" i="10"/>
  <c r="F45" i="10"/>
  <c r="F46" i="10"/>
  <c r="F47" i="10"/>
  <c r="F48" i="10"/>
  <c r="F49" i="10"/>
  <c r="F15" i="10"/>
  <c r="D38" i="10"/>
  <c r="F38" i="10" s="1"/>
  <c r="F41" i="10"/>
  <c r="F42" i="10"/>
  <c r="F43" i="10"/>
  <c r="F44" i="10"/>
  <c r="E24" i="10"/>
  <c r="E53" i="10" s="1"/>
  <c r="C14" i="10"/>
  <c r="C17" i="10" s="1"/>
  <c r="D22" i="10"/>
  <c r="F22" i="10" s="1"/>
  <c r="C53" i="10"/>
  <c r="F52" i="10"/>
  <c r="F40" i="10"/>
  <c r="F39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E17" i="10"/>
  <c r="D17" i="10"/>
  <c r="F10" i="10"/>
  <c r="F9" i="10"/>
  <c r="F8" i="10"/>
  <c r="F7" i="10"/>
  <c r="F6" i="10"/>
  <c r="F4" i="10"/>
  <c r="F39" i="8"/>
  <c r="F14" i="8"/>
  <c r="E41" i="8"/>
  <c r="D41" i="8"/>
  <c r="C41" i="8"/>
  <c r="F40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1" i="8"/>
  <c r="E16" i="8"/>
  <c r="D16" i="8"/>
  <c r="C16" i="8"/>
  <c r="F10" i="8"/>
  <c r="F9" i="8"/>
  <c r="F8" i="8"/>
  <c r="F7" i="8"/>
  <c r="F6" i="8"/>
  <c r="F4" i="8"/>
  <c r="C60" i="14" l="1"/>
  <c r="F60" i="14"/>
  <c r="D56" i="12"/>
  <c r="D58" i="12" s="1"/>
  <c r="C17" i="12"/>
  <c r="C58" i="12" s="1"/>
  <c r="F17" i="12"/>
  <c r="F56" i="12"/>
  <c r="E56" i="12"/>
  <c r="E58" i="12" s="1"/>
  <c r="D24" i="10"/>
  <c r="D53" i="10" s="1"/>
  <c r="D55" i="10" s="1"/>
  <c r="F14" i="10"/>
  <c r="F17" i="10" s="1"/>
  <c r="C55" i="10"/>
  <c r="E55" i="10"/>
  <c r="F53" i="10"/>
  <c r="F41" i="8"/>
  <c r="C43" i="8"/>
  <c r="D43" i="8"/>
  <c r="E43" i="8"/>
  <c r="F16" i="8"/>
  <c r="F58" i="12" l="1"/>
  <c r="F55" i="10"/>
  <c r="F43" i="8"/>
  <c r="F37" i="7" l="1"/>
  <c r="F35" i="7"/>
  <c r="F36" i="7"/>
  <c r="F38" i="7"/>
  <c r="E39" i="7"/>
  <c r="D39" i="7"/>
  <c r="C39" i="7"/>
  <c r="F34" i="7"/>
  <c r="F33" i="7"/>
  <c r="F32" i="7"/>
  <c r="F31" i="7"/>
  <c r="F30" i="7"/>
  <c r="F29" i="7"/>
  <c r="F28" i="7"/>
  <c r="F27" i="7"/>
  <c r="F26" i="7"/>
  <c r="F25" i="7"/>
  <c r="F24" i="7"/>
  <c r="F23" i="7"/>
  <c r="F20" i="7"/>
  <c r="E15" i="7"/>
  <c r="D15" i="7"/>
  <c r="C15" i="7"/>
  <c r="F10" i="7"/>
  <c r="F9" i="7"/>
  <c r="F8" i="7"/>
  <c r="F7" i="7"/>
  <c r="F6" i="7"/>
  <c r="F4" i="7"/>
  <c r="D15" i="6"/>
  <c r="F4" i="6"/>
  <c r="E36" i="6"/>
  <c r="D36" i="6"/>
  <c r="C36" i="6"/>
  <c r="F34" i="6"/>
  <c r="F33" i="6"/>
  <c r="F32" i="6"/>
  <c r="F31" i="6"/>
  <c r="F30" i="6"/>
  <c r="F29" i="6"/>
  <c r="F28" i="6"/>
  <c r="F27" i="6"/>
  <c r="F26" i="6"/>
  <c r="F25" i="6"/>
  <c r="F24" i="6"/>
  <c r="F23" i="6"/>
  <c r="E15" i="6"/>
  <c r="F10" i="6"/>
  <c r="F9" i="6"/>
  <c r="F8" i="6"/>
  <c r="F7" i="6"/>
  <c r="F6" i="6"/>
  <c r="E38" i="5"/>
  <c r="D38" i="5"/>
  <c r="C38" i="5"/>
  <c r="F36" i="5"/>
  <c r="F35" i="5"/>
  <c r="F34" i="5"/>
  <c r="F33" i="5"/>
  <c r="F32" i="5"/>
  <c r="F31" i="5"/>
  <c r="F30" i="5"/>
  <c r="F29" i="5"/>
  <c r="F28" i="5"/>
  <c r="F27" i="5"/>
  <c r="F26" i="5"/>
  <c r="F25" i="5"/>
  <c r="F22" i="5"/>
  <c r="B20" i="6" s="1"/>
  <c r="E17" i="5"/>
  <c r="D17" i="5"/>
  <c r="C17" i="5"/>
  <c r="F10" i="5"/>
  <c r="F9" i="5"/>
  <c r="F8" i="5"/>
  <c r="F7" i="5"/>
  <c r="F6" i="5"/>
  <c r="F4" i="5"/>
  <c r="F33" i="4"/>
  <c r="F34" i="4"/>
  <c r="E36" i="4"/>
  <c r="D36" i="4"/>
  <c r="C36" i="4"/>
  <c r="F32" i="4"/>
  <c r="F31" i="4"/>
  <c r="F30" i="4"/>
  <c r="F29" i="4"/>
  <c r="F28" i="4"/>
  <c r="F27" i="4"/>
  <c r="F26" i="4"/>
  <c r="F25" i="4"/>
  <c r="F24" i="4"/>
  <c r="F23" i="4"/>
  <c r="F20" i="4"/>
  <c r="E15" i="4"/>
  <c r="D15" i="4"/>
  <c r="C15" i="4"/>
  <c r="F10" i="4"/>
  <c r="F9" i="4"/>
  <c r="F8" i="4"/>
  <c r="F7" i="4"/>
  <c r="F6" i="4"/>
  <c r="F4" i="4"/>
  <c r="F29" i="3"/>
  <c r="F28" i="3"/>
  <c r="E31" i="3"/>
  <c r="C31" i="3"/>
  <c r="B31" i="3"/>
  <c r="F27" i="3"/>
  <c r="F26" i="3"/>
  <c r="F25" i="3"/>
  <c r="F24" i="3"/>
  <c r="F23" i="3"/>
  <c r="F22" i="3"/>
  <c r="F21" i="3"/>
  <c r="F20" i="3"/>
  <c r="F17" i="3"/>
  <c r="C12" i="3"/>
  <c r="B12" i="3"/>
  <c r="F10" i="3"/>
  <c r="F9" i="3"/>
  <c r="F8" i="3"/>
  <c r="F7" i="3"/>
  <c r="D12" i="3"/>
  <c r="F4" i="3"/>
  <c r="F28" i="1"/>
  <c r="F29" i="1"/>
  <c r="F30" i="1"/>
  <c r="F31" i="1"/>
  <c r="F32" i="1"/>
  <c r="D11" i="1"/>
  <c r="E38" i="6" l="1"/>
  <c r="F20" i="6"/>
  <c r="B36" i="6"/>
  <c r="B38" i="6" s="1"/>
  <c r="E40" i="5"/>
  <c r="F15" i="4"/>
  <c r="F15" i="7"/>
  <c r="E41" i="7"/>
  <c r="C41" i="7"/>
  <c r="D41" i="7"/>
  <c r="F39" i="7"/>
  <c r="C15" i="6"/>
  <c r="C38" i="6" s="1"/>
  <c r="D38" i="6"/>
  <c r="F15" i="6"/>
  <c r="F36" i="6"/>
  <c r="F17" i="5"/>
  <c r="F38" i="5"/>
  <c r="C40" i="5"/>
  <c r="D40" i="5"/>
  <c r="E38" i="4"/>
  <c r="C38" i="4"/>
  <c r="D38" i="4"/>
  <c r="F36" i="4"/>
  <c r="C33" i="3"/>
  <c r="F31" i="3"/>
  <c r="F6" i="3"/>
  <c r="F12" i="3" s="1"/>
  <c r="D31" i="3"/>
  <c r="D33" i="3" s="1"/>
  <c r="E12" i="3"/>
  <c r="E33" i="3" s="1"/>
  <c r="F38" i="4" l="1"/>
  <c r="F41" i="7"/>
  <c r="F38" i="6"/>
  <c r="F40" i="5"/>
  <c r="F33" i="3"/>
  <c r="F27" i="1" l="1"/>
  <c r="D13" i="1"/>
  <c r="D12" i="1"/>
  <c r="I150" i="2"/>
  <c r="L151" i="2" s="1"/>
  <c r="D14" i="1"/>
  <c r="I52" i="2"/>
  <c r="E15" i="1"/>
  <c r="D6" i="1"/>
  <c r="F6" i="1" s="1"/>
  <c r="D22" i="1"/>
  <c r="F277" i="2" l="1"/>
  <c r="E277" i="2"/>
  <c r="B34" i="1"/>
  <c r="B17" i="1"/>
  <c r="D34" i="1"/>
  <c r="F26" i="1"/>
  <c r="F25" i="1"/>
  <c r="E34" i="1"/>
  <c r="F22" i="1"/>
  <c r="E17" i="1"/>
  <c r="C17" i="1"/>
  <c r="F15" i="1"/>
  <c r="F14" i="1"/>
  <c r="F13" i="1"/>
  <c r="F12" i="1"/>
  <c r="F11" i="1"/>
  <c r="F10" i="1"/>
  <c r="F9" i="1"/>
  <c r="F8" i="1"/>
  <c r="F7" i="1"/>
  <c r="D17" i="1"/>
  <c r="D36" i="1" l="1"/>
  <c r="E36" i="1"/>
  <c r="F34" i="1"/>
  <c r="C34" i="1"/>
  <c r="C36" i="1" s="1"/>
  <c r="F4" i="1"/>
  <c r="F17" i="1" s="1"/>
  <c r="F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tc={84D4CC6D-FE51-41F0-A512-4398BF6A4A39}</author>
  </authors>
  <commentList>
    <comment ref="C22" authorId="0" shapeId="0" xr:uid="{84D4CC6D-FE51-41F0-A512-4398BF6A4A39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prior period adj</t>
      </text>
    </comment>
  </commentList>
</comments>
</file>

<file path=xl/sharedStrings.xml><?xml version="1.0" encoding="utf-8"?>
<sst xmlns="http://schemas.openxmlformats.org/spreadsheetml/2006/main" count="1273" uniqueCount="392">
  <si>
    <t>Cashbook</t>
  </si>
  <si>
    <t>Deposits</t>
  </si>
  <si>
    <t>JEs</t>
  </si>
  <si>
    <t>CB Balance</t>
  </si>
  <si>
    <t>Voids in transit</t>
  </si>
  <si>
    <t>FY21 carrying variance</t>
  </si>
  <si>
    <t>duplicate receipt - Sept</t>
  </si>
  <si>
    <t>12-PR122221</t>
  </si>
  <si>
    <t>delta</t>
  </si>
  <si>
    <t>void in GL not CB 81439</t>
  </si>
  <si>
    <t>timing</t>
  </si>
  <si>
    <t>27-PR063022</t>
  </si>
  <si>
    <t>52A-AP063022</t>
  </si>
  <si>
    <t>52B-063022</t>
  </si>
  <si>
    <t>52C-AP063022</t>
  </si>
  <si>
    <t>Correct invoice paid from wrong year</t>
  </si>
  <si>
    <t>Adj Bal</t>
  </si>
  <si>
    <t>GL</t>
  </si>
  <si>
    <t>GL Balance</t>
  </si>
  <si>
    <t>21.08 22-T005 Void not in GL</t>
  </si>
  <si>
    <t>tailings delta</t>
  </si>
  <si>
    <t>Employee Insurance</t>
  </si>
  <si>
    <t>22.06 VENDOR WEB UTILITY</t>
  </si>
  <si>
    <t>Variance</t>
  </si>
  <si>
    <t>Warrants</t>
  </si>
  <si>
    <t>FY23 NCR</t>
  </si>
  <si>
    <t>P-26</t>
  </si>
  <si>
    <t>G52A</t>
  </si>
  <si>
    <t>FSA</t>
  </si>
  <si>
    <t>DSRSD Assess</t>
  </si>
  <si>
    <t>DEBT Service</t>
  </si>
  <si>
    <t>FY22 G-52B</t>
  </si>
  <si>
    <t>FY23 G-1</t>
  </si>
  <si>
    <t>P-27 / P-1</t>
  </si>
  <si>
    <t>FY23 G-2</t>
  </si>
  <si>
    <t>FU22 G-52C</t>
  </si>
  <si>
    <t>G-3</t>
  </si>
  <si>
    <t>Comm of Mass</t>
  </si>
  <si>
    <t>DE&amp;SE DOENUT SL-113</t>
  </si>
  <si>
    <t>DE&amp;SE DOENUT SL-114</t>
  </si>
  <si>
    <t>DE&amp;SE SPED Alloc</t>
  </si>
  <si>
    <t>MDOT CMVI</t>
  </si>
  <si>
    <t>DOR CCC Facilities Grant - Fiber</t>
  </si>
  <si>
    <t>MDOT Police Detail 22-107</t>
  </si>
  <si>
    <t>DE&amp;SE SPED Early Childhood</t>
  </si>
  <si>
    <t>DE&amp;SE IDEA</t>
  </si>
  <si>
    <t>DFS FF Equipment grant</t>
  </si>
  <si>
    <t>DOR Chap 70</t>
  </si>
  <si>
    <t>DOR UGGA Local Aid</t>
  </si>
  <si>
    <t>DOR Elderly</t>
  </si>
  <si>
    <t>DOR SOL Pilot</t>
  </si>
  <si>
    <t>Void Check</t>
  </si>
  <si>
    <t>#81771 FBINAA - lost</t>
  </si>
  <si>
    <t>#81742 Walpole Outdoors - bad info</t>
  </si>
  <si>
    <t xml:space="preserve">  DEPOSIT</t>
  </si>
  <si>
    <t xml:space="preserve">    DEBIT</t>
  </si>
  <si>
    <t>#81571 Live Sax - lost</t>
  </si>
  <si>
    <t>22.07/23-656</t>
  </si>
  <si>
    <t>23 Re Tax</t>
  </si>
  <si>
    <t>22.07/23-657</t>
  </si>
  <si>
    <t>23RE Tax</t>
  </si>
  <si>
    <t>22.07/23-001</t>
  </si>
  <si>
    <t>22RE Tax</t>
  </si>
  <si>
    <t>Penalty-22RE Int.</t>
  </si>
  <si>
    <t>22.07/23-002</t>
  </si>
  <si>
    <t>22.07/23-003</t>
  </si>
  <si>
    <t>23PP Tax</t>
  </si>
  <si>
    <t>22.07/23-004</t>
  </si>
  <si>
    <t>22.07/23-005</t>
  </si>
  <si>
    <t>22.07/23-006</t>
  </si>
  <si>
    <t>22.07/23-007</t>
  </si>
  <si>
    <t>21MV Excise Tax</t>
  </si>
  <si>
    <t>22MV Excise Tax</t>
  </si>
  <si>
    <t>Penalty-21 MV Int.</t>
  </si>
  <si>
    <t>Penalty-RE Int.</t>
  </si>
  <si>
    <t>Penalty-MV Int./DMD Fees</t>
  </si>
  <si>
    <t>Planning Board</t>
  </si>
  <si>
    <t>Application Fee</t>
  </si>
  <si>
    <t>Police Dept. FY23-1</t>
  </si>
  <si>
    <t>Police Detail</t>
  </si>
  <si>
    <t>Administrative Fee</t>
  </si>
  <si>
    <t>Chickering 2022-6</t>
  </si>
  <si>
    <t>Preschool Revenue (Checks)</t>
  </si>
  <si>
    <t>Assessors 2023-01 (June)</t>
  </si>
  <si>
    <t>Misc. Revenue</t>
  </si>
  <si>
    <t>Cash</t>
  </si>
  <si>
    <t>Highway 2022-27</t>
  </si>
  <si>
    <t>Recycling Receipts (metal)</t>
  </si>
  <si>
    <t>Highway 2023-01</t>
  </si>
  <si>
    <t>Food Scrap Pail-Garage</t>
  </si>
  <si>
    <t>Mattresses</t>
  </si>
  <si>
    <t>Board of Health 2023-01</t>
  </si>
  <si>
    <t>Septic Revolving</t>
  </si>
  <si>
    <t>Pool Revolving</t>
  </si>
  <si>
    <t>Well Revolving</t>
  </si>
  <si>
    <t>Perc/Deep hole Revolving</t>
  </si>
  <si>
    <t>22.07/23-008</t>
  </si>
  <si>
    <t>22.07/23-009</t>
  </si>
  <si>
    <t>Penalty-MV Int.</t>
  </si>
  <si>
    <t>22.07/23-010</t>
  </si>
  <si>
    <t>22.07/23-011</t>
  </si>
  <si>
    <t>22.07/23-012</t>
  </si>
  <si>
    <t>22.07/23-013</t>
  </si>
  <si>
    <t>22.07/23-014</t>
  </si>
  <si>
    <t>22.07/23-015</t>
  </si>
  <si>
    <t>22.07/23-016</t>
  </si>
  <si>
    <t>22MV Tax</t>
  </si>
  <si>
    <t>22.07/23-017</t>
  </si>
  <si>
    <t>22.07/23-018</t>
  </si>
  <si>
    <t>22.07/23-019</t>
  </si>
  <si>
    <t>22.07/23-020</t>
  </si>
  <si>
    <t>22.07/23-021</t>
  </si>
  <si>
    <t>22.07/23-023</t>
  </si>
  <si>
    <t>22.07/23-024</t>
  </si>
  <si>
    <t>22.07/23-025</t>
  </si>
  <si>
    <t>22.07/23-026</t>
  </si>
  <si>
    <t>22.07/23-027</t>
  </si>
  <si>
    <t>22.07/23-028</t>
  </si>
  <si>
    <t>22.07/23-029</t>
  </si>
  <si>
    <t>Board of Health 2023-02</t>
  </si>
  <si>
    <t>Board of Health 2023-03</t>
  </si>
  <si>
    <t>Food Permits</t>
  </si>
  <si>
    <t>Board of Health 2023-04</t>
  </si>
  <si>
    <t>Administrative Fees</t>
  </si>
  <si>
    <t>Perc/Deep Hole Revolving</t>
  </si>
  <si>
    <t>Selectmen TR: FY22-9</t>
  </si>
  <si>
    <t>Alcoholic Beverage License</t>
  </si>
  <si>
    <t>Credit refund to Supplies, MISC. duplicate pmt.</t>
  </si>
  <si>
    <t>Credit refund to Purchase of Prof. Services-Overpmt of invoice</t>
  </si>
  <si>
    <t>Police Dept. FY23-2</t>
  </si>
  <si>
    <t>Highway 2023-02</t>
  </si>
  <si>
    <t>Rain Barrels</t>
  </si>
  <si>
    <t>Pick-Up Truck (1/2 Load)</t>
  </si>
  <si>
    <t>Building Dept. 2023-1</t>
  </si>
  <si>
    <t>Misc. Rev-Gen. Fund. Refund from NFPA-Overpmt on FY23 dues for Felix Z.</t>
  </si>
  <si>
    <t>Cemetery FY12</t>
  </si>
  <si>
    <t>Burial</t>
  </si>
  <si>
    <t>Sat./Sun./Holiday/Cremation</t>
  </si>
  <si>
    <t>Conservation-Red Robin</t>
  </si>
  <si>
    <t>ConCom Red Robin Review Fees</t>
  </si>
  <si>
    <t>Conservation-Haven Manor</t>
  </si>
  <si>
    <t>ConcCom Haven Manor Review Fees</t>
  </si>
  <si>
    <t>22.07/23-022</t>
  </si>
  <si>
    <t>Penalty-MV DMD Fees</t>
  </si>
  <si>
    <t>Building Dept: 2023-2CC</t>
  </si>
  <si>
    <t>Building permits-Paid by CC</t>
  </si>
  <si>
    <t>22.07/23-030</t>
  </si>
  <si>
    <t>22.07/23-031</t>
  </si>
  <si>
    <t>22.07/23-032</t>
  </si>
  <si>
    <t>22.07/23-033</t>
  </si>
  <si>
    <t>22.07/23-034</t>
  </si>
  <si>
    <t>22.07/23-035</t>
  </si>
  <si>
    <t>22.07/23-036</t>
  </si>
  <si>
    <t>22.07/23-037</t>
  </si>
  <si>
    <t>20MV Excise Tax</t>
  </si>
  <si>
    <t>Highway 2023-03</t>
  </si>
  <si>
    <t>Town Clerk 2022-10</t>
  </si>
  <si>
    <t>Dog Licenses</t>
  </si>
  <si>
    <t>Birth Certificates</t>
  </si>
  <si>
    <t>Death Certificates</t>
  </si>
  <si>
    <t>Marriage Certificates</t>
  </si>
  <si>
    <t>Registered Certificates</t>
  </si>
  <si>
    <t>Sale of Publications</t>
  </si>
  <si>
    <t>Other Receipts</t>
  </si>
  <si>
    <t>Library 2023-01</t>
  </si>
  <si>
    <t>Corp. Benefit Plans-Comm. Room Rental</t>
  </si>
  <si>
    <t>Amelia Peabody Charitable Fund: Recast stone pony sculpture</t>
  </si>
  <si>
    <t>Board of Health 2023-06</t>
  </si>
  <si>
    <t>Day Camp Licenses</t>
  </si>
  <si>
    <t>Tobacco Permits</t>
  </si>
  <si>
    <t>22.07/23-038</t>
  </si>
  <si>
    <t>22.07/23-039</t>
  </si>
  <si>
    <t>22.07/23-040</t>
  </si>
  <si>
    <t>22.07/23-041</t>
  </si>
  <si>
    <t>22.07/23-042</t>
  </si>
  <si>
    <t>22.07/23-044 (LERETA)</t>
  </si>
  <si>
    <t>22.07/23-045</t>
  </si>
  <si>
    <t>22.07/23-046</t>
  </si>
  <si>
    <t>22.07/22-047</t>
  </si>
  <si>
    <t>22.07/23-048</t>
  </si>
  <si>
    <t>22.07/23-049</t>
  </si>
  <si>
    <t>22.07/23-050</t>
  </si>
  <si>
    <t>22.07/23-051</t>
  </si>
  <si>
    <t>22.07/23-052</t>
  </si>
  <si>
    <t>22.07/23-053</t>
  </si>
  <si>
    <t>Police Dept FY23-4</t>
  </si>
  <si>
    <t>Firearms LTC Applications</t>
  </si>
  <si>
    <t>Insurance &amp; Police Reports</t>
  </si>
  <si>
    <t>Highway 2023-04</t>
  </si>
  <si>
    <t>Food Scrap Pail-Kitchen</t>
  </si>
  <si>
    <t>Council on Aging 2023-01</t>
  </si>
  <si>
    <t>COA Revolving Fund</t>
  </si>
  <si>
    <t>Board of Health 2023-07</t>
  </si>
  <si>
    <t>Ambulance- JUNE 2022</t>
  </si>
  <si>
    <t>Ambulance Fees</t>
  </si>
  <si>
    <t>Ambulance Fee Interest</t>
  </si>
  <si>
    <t>Building Dept. 2023-4CC</t>
  </si>
  <si>
    <t>Building Permits-Paid by CC</t>
  </si>
  <si>
    <t>Board of Health 2023-05</t>
  </si>
  <si>
    <t>Chickering School #210</t>
  </si>
  <si>
    <t>GYM</t>
  </si>
  <si>
    <t>Ambulance Receipts-MAY 2022</t>
  </si>
  <si>
    <t>Recycling Receipts-Textiles</t>
  </si>
  <si>
    <t>Recycling Receipts (returnable Cans)</t>
  </si>
  <si>
    <t>Street Opening Receipts</t>
  </si>
  <si>
    <t>Building Dept. 2023-3</t>
  </si>
  <si>
    <t>Order-MISC-Copies-Etc. (24 Crest Dr.)</t>
  </si>
  <si>
    <t>Building Dept. 2023-2</t>
  </si>
  <si>
    <t>Building Permits</t>
  </si>
  <si>
    <t>Gas Fees</t>
  </si>
  <si>
    <t>Plumbing Fees</t>
  </si>
  <si>
    <t>Wiring Fees</t>
  </si>
  <si>
    <t>Gas Revolving</t>
  </si>
  <si>
    <t>Plumbing Revolving</t>
  </si>
  <si>
    <t>Wiring Revolving</t>
  </si>
  <si>
    <t>22.07/23-054 (CoreLogic)</t>
  </si>
  <si>
    <t xml:space="preserve">23RE Tax </t>
  </si>
  <si>
    <t>22.07/23-120</t>
  </si>
  <si>
    <t>22 RE Tax</t>
  </si>
  <si>
    <t>23 RE Receivable</t>
  </si>
  <si>
    <t>22.07/23-122</t>
  </si>
  <si>
    <t>22 PP Tax</t>
  </si>
  <si>
    <t>23 PP Tax</t>
  </si>
  <si>
    <t>22.07/23-123</t>
  </si>
  <si>
    <t>Penalty-PP Int.</t>
  </si>
  <si>
    <t>22.07/23-129</t>
  </si>
  <si>
    <t>22 MV Excise Tax</t>
  </si>
  <si>
    <t>Penalty-MV Excise DMD Fee</t>
  </si>
  <si>
    <t>22.07/23-140</t>
  </si>
  <si>
    <t>22.07/23-090</t>
  </si>
  <si>
    <t>Penalty-MV Int./DMD Fee</t>
  </si>
  <si>
    <t>22.07/23-057</t>
  </si>
  <si>
    <t>22.07/23-094</t>
  </si>
  <si>
    <t>22.07/23-095</t>
  </si>
  <si>
    <t>22.07/23-096</t>
  </si>
  <si>
    <t>22.07/23-114</t>
  </si>
  <si>
    <t>22.07/23-076</t>
  </si>
  <si>
    <t>22.07/23-059</t>
  </si>
  <si>
    <t>22.07/23-060</t>
  </si>
  <si>
    <t>22.07/23-061</t>
  </si>
  <si>
    <t>22.07/23-062</t>
  </si>
  <si>
    <t>22.07/23-063</t>
  </si>
  <si>
    <t>22.07/23-064</t>
  </si>
  <si>
    <t>22.07/23-065</t>
  </si>
  <si>
    <t>22.07/23-066</t>
  </si>
  <si>
    <t>22.07/23-067</t>
  </si>
  <si>
    <t>22.07/23-068</t>
  </si>
  <si>
    <t>22.07/23-069</t>
  </si>
  <si>
    <t>22.07/23-141</t>
  </si>
  <si>
    <t>21 MV Excise Tax</t>
  </si>
  <si>
    <t>Penalty-MV-DMD Fees</t>
  </si>
  <si>
    <t>22.07/23-249</t>
  </si>
  <si>
    <t>23 RE Tax</t>
  </si>
  <si>
    <t>22.06/22-665 BRADY</t>
  </si>
  <si>
    <t>Tax Collector</t>
  </si>
  <si>
    <t>Treasurer</t>
  </si>
  <si>
    <t>State Aid</t>
  </si>
  <si>
    <t>07-TR01 Smoke Detectors</t>
  </si>
  <si>
    <t>INVESTMENT INCOME</t>
  </si>
  <si>
    <t>Cape Cod Coop MM - 3662</t>
  </si>
  <si>
    <t>BANK OF AMERICA/General</t>
  </si>
  <si>
    <t>MELLON BANK - 4943</t>
  </si>
  <si>
    <t>UBS-PaineWebber 30283</t>
  </si>
  <si>
    <t>Eastern Bank - 0676</t>
  </si>
  <si>
    <t>Rockland Trust - 2959 Loc Aid</t>
  </si>
  <si>
    <t>Rockland Trust - 7198 Vendor</t>
  </si>
  <si>
    <t>Multi-Bank Securities RMB-017229</t>
  </si>
  <si>
    <t>UNIBANK 7 DAY CD - 9300001121</t>
  </si>
  <si>
    <t>UNIBANK 1884</t>
  </si>
  <si>
    <t>UNIBANK - UNIPAY</t>
  </si>
  <si>
    <t>Webster Bank - 1113</t>
  </si>
  <si>
    <t>Webster Bank CD - 9253</t>
  </si>
  <si>
    <t>Eastern (Century) Bank - 1869</t>
  </si>
  <si>
    <t>Citizens Bank - Depository - 6143</t>
  </si>
  <si>
    <t>LendingClub - MMDA 119007729</t>
  </si>
  <si>
    <t>CITIZENS Student Activity Savings - 0893</t>
  </si>
  <si>
    <t>HarborOne Bank - 0427</t>
  </si>
  <si>
    <t>M&amp;T (Peoples) Bank - 2190</t>
  </si>
  <si>
    <t>Eastern Bank (Century) Lockbox</t>
  </si>
  <si>
    <t>Needham Bank - MMDA</t>
  </si>
  <si>
    <t>Needham Bank - 7157</t>
  </si>
  <si>
    <t>Farm Street</t>
  </si>
  <si>
    <t>Region OPEB Stabilization - Bart&amp;Co</t>
  </si>
  <si>
    <t>OPEB Trust Fund - Mellon</t>
  </si>
  <si>
    <t>Stabilization - Paine Webber</t>
  </si>
  <si>
    <t>Insurance Fund</t>
  </si>
  <si>
    <t>Hovey Cemetery Fund</t>
  </si>
  <si>
    <t>Perpetual Care Fund</t>
  </si>
  <si>
    <t>Caroline Chickering Cemetery</t>
  </si>
  <si>
    <t>George Chickering Cem/Park</t>
  </si>
  <si>
    <t>Sam Chickering Park/Tree</t>
  </si>
  <si>
    <t>George Chickering Park/Hist</t>
  </si>
  <si>
    <t>Library Endowment Fund</t>
  </si>
  <si>
    <t>Levis &amp; Sanger Library</t>
  </si>
  <si>
    <t>Dorothea Hovey Library</t>
  </si>
  <si>
    <t>Conservation Fund</t>
  </si>
  <si>
    <t>Unemployment Fund</t>
  </si>
  <si>
    <t>Whiting Larrabee Poor Fund</t>
  </si>
  <si>
    <t>Scholarship Fund</t>
  </si>
  <si>
    <t>DATE</t>
  </si>
  <si>
    <t xml:space="preserve">     DEPT.</t>
  </si>
  <si>
    <t xml:space="preserve">      DESCRIPTION</t>
  </si>
  <si>
    <t>1020 to 1110</t>
  </si>
  <si>
    <t>x</t>
  </si>
  <si>
    <t>move to ap</t>
  </si>
  <si>
    <t>Move PR dep to W/D</t>
  </si>
  <si>
    <t>Deductions</t>
  </si>
  <si>
    <t>in-transit</t>
  </si>
  <si>
    <t>7/6/2022 Void check #81771 not in GL</t>
  </si>
  <si>
    <t>P26 not in ledger</t>
  </si>
  <si>
    <t xml:space="preserve">Employee Insurance-P26 </t>
  </si>
  <si>
    <t xml:space="preserve">FSA-P26 </t>
  </si>
  <si>
    <t>FSA-P27-1</t>
  </si>
  <si>
    <t xml:space="preserve">Employee Insurance-P27/1 </t>
  </si>
  <si>
    <t>objects</t>
  </si>
  <si>
    <t>8/17 Voids in CB not in GL</t>
  </si>
  <si>
    <t>CB23 10-01/22.08 linkage issue</t>
  </si>
  <si>
    <t>CB23.14-07/22.09 linkage issue</t>
  </si>
  <si>
    <t>CB23.17-01/22.09 linkage issue</t>
  </si>
  <si>
    <t>cemetery sale of lots</t>
  </si>
  <si>
    <t>WARRANT AP-23 delta</t>
  </si>
  <si>
    <t>WARRANT AP-22 delta</t>
  </si>
  <si>
    <t>WARRANT AP-24 delta</t>
  </si>
  <si>
    <t>P26 not in ledger - wasn't imported</t>
  </si>
  <si>
    <t>CB23.47-06/23.02</t>
  </si>
  <si>
    <t>CB23.41-06/23.01 delta to CB</t>
  </si>
  <si>
    <t>P-15 Delta to CB</t>
  </si>
  <si>
    <t>Atkinson annuity double-posted</t>
  </si>
  <si>
    <t>United AG check # 84603 void</t>
  </si>
  <si>
    <t>AP 33 TPX comm credit not posted</t>
  </si>
  <si>
    <t>AP 32 Grainger credit not posted</t>
  </si>
  <si>
    <t>2/8 Correlogic test depo not booked</t>
  </si>
  <si>
    <t>23.02/23-592 not in GL</t>
  </si>
  <si>
    <t>23.02/23-571 not in GL</t>
  </si>
  <si>
    <t>23.02/23-579-BRADY not in GL</t>
  </si>
  <si>
    <t>23.02/23-414 CORELOGIC not in GL</t>
  </si>
  <si>
    <t>23.02.28/FY23-FEB I - Needham bank interest wrong</t>
  </si>
  <si>
    <t>CB = 5816.24, GL 5618.24</t>
  </si>
  <si>
    <t>P-17 Delta to CB</t>
  </si>
  <si>
    <t>AP35 Delta to CB</t>
  </si>
  <si>
    <t>Move dep to W/D</t>
  </si>
  <si>
    <t>CB23.58/23.03 delta to CB</t>
  </si>
  <si>
    <t>CB23.59-10/23.03</t>
  </si>
  <si>
    <t>CB23.54-12/23.03 delta to CB</t>
  </si>
  <si>
    <t>AP41 Credit not posted</t>
  </si>
  <si>
    <t>AP41 remaining delta</t>
  </si>
  <si>
    <t>CB23.64/23.04 delta</t>
  </si>
  <si>
    <t>CB23.65-02/23.04</t>
  </si>
  <si>
    <t>AP 47 - 05/31/23 not in CB</t>
  </si>
  <si>
    <t>AP44 Credit not posted</t>
  </si>
  <si>
    <t>CB23.66-21/23.05 BofA Lunch not posted in CB</t>
  </si>
  <si>
    <t>CB23.72-INT/23.05 BofA Lunch delta</t>
  </si>
  <si>
    <t>CB23.72-int/23.05 delta to CB</t>
  </si>
  <si>
    <t>Void 81946 in transit</t>
  </si>
  <si>
    <t>Void 82747 in transit</t>
  </si>
  <si>
    <t>Void 823010 in transit</t>
  </si>
  <si>
    <t>Void 91 in transit</t>
  </si>
  <si>
    <t>Void 81682 in transit</t>
  </si>
  <si>
    <t>CB23.48-01/2-TR1 linkage issue</t>
  </si>
  <si>
    <t>CASH/FB LINKED BACKWARDS</t>
  </si>
  <si>
    <t>AP49 Credit not posted</t>
  </si>
  <si>
    <t>AP30 Credit not posted</t>
  </si>
  <si>
    <t>WARRANT # P-4 Supp</t>
  </si>
  <si>
    <t>WARRANT # P-5</t>
  </si>
  <si>
    <t>WARRANT # P-11</t>
  </si>
  <si>
    <t>WARRANT # P-12</t>
  </si>
  <si>
    <t>WARRANT # P-15 SUPP</t>
  </si>
  <si>
    <t>WARRANT # P-23 Supp</t>
  </si>
  <si>
    <t>CB23.78-INT/23.06</t>
  </si>
  <si>
    <t>52-AP063023 in transit</t>
  </si>
  <si>
    <t>52B-AP063023 in transit</t>
  </si>
  <si>
    <t>Void 85045 not in CB</t>
  </si>
  <si>
    <t>AP41 remaining delta - Meals Tax</t>
  </si>
  <si>
    <t>s/b cashbook?</t>
  </si>
  <si>
    <t>EOY adj</t>
  </si>
  <si>
    <t>ADJ-Auto Fringe Tiberi</t>
  </si>
  <si>
    <t>WARRANT AP-23 delta to CB</t>
  </si>
  <si>
    <t>Feb 23.02/23-579-BRADY not in GL</t>
  </si>
  <si>
    <t>Feb 23.02/23-414 CORELOGIC not in GL</t>
  </si>
  <si>
    <t>misc</t>
  </si>
  <si>
    <t>Petty Cash entry did not credit fb, but hit PettyCash again</t>
  </si>
  <si>
    <t>Treas Cash</t>
  </si>
  <si>
    <t>AP52A</t>
  </si>
  <si>
    <t>P26-FICA</t>
  </si>
  <si>
    <t>10/27/22 SAA transfer to Checking</t>
  </si>
  <si>
    <t>7/12/21 To SAA Checking</t>
  </si>
  <si>
    <t>22-219 Too high - interest error?</t>
  </si>
  <si>
    <t>ck 83183</t>
  </si>
  <si>
    <t>CREDIT DJD</t>
  </si>
  <si>
    <t>rounding</t>
  </si>
  <si>
    <t>Warrants Payable</t>
  </si>
  <si>
    <t>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</si>
</sst>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Arial MT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2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8" fontId="0" fillId="0" borderId="0" xfId="2" applyNumberFormat="1" applyFont="1"/>
    <xf numFmtId="44" fontId="0" fillId="0" borderId="0" xfId="2" applyFont="1"/>
    <xf numFmtId="44" fontId="0" fillId="2" borderId="0" xfId="2" applyFont="1" applyFill="1"/>
    <xf numFmtId="43" fontId="0" fillId="0" borderId="0" xfId="1" applyFont="1"/>
    <xf numFmtId="44" fontId="0" fillId="0" borderId="0" xfId="0" applyNumberFormat="1"/>
    <xf numFmtId="43" fontId="0" fillId="0" borderId="0" xfId="0" applyNumberFormat="1"/>
    <xf numFmtId="44" fontId="0" fillId="0" borderId="2" xfId="2" applyFont="1" applyBorder="1"/>
    <xf numFmtId="8" fontId="0" fillId="0" borderId="0" xfId="0" applyNumberFormat="1"/>
    <xf numFmtId="0" fontId="3" fillId="0" borderId="0" xfId="0" applyFont="1"/>
    <xf numFmtId="4" fontId="4" fillId="0" borderId="0" xfId="0" applyNumberFormat="1" applyFont="1"/>
    <xf numFmtId="0" fontId="3" fillId="0" borderId="0" xfId="3"/>
    <xf numFmtId="4" fontId="3" fillId="0" borderId="0" xfId="3" applyNumberFormat="1"/>
    <xf numFmtId="0" fontId="4" fillId="0" borderId="0" xfId="0" applyFont="1"/>
    <xf numFmtId="39" fontId="3" fillId="0" borderId="0" xfId="3" applyNumberFormat="1"/>
    <xf numFmtId="4" fontId="4" fillId="3" borderId="0" xfId="0" applyNumberFormat="1" applyFont="1" applyFill="1"/>
    <xf numFmtId="0" fontId="3" fillId="0" borderId="0" xfId="0" quotePrefix="1" applyFont="1"/>
    <xf numFmtId="4" fontId="0" fillId="0" borderId="0" xfId="0" applyNumberFormat="1"/>
    <xf numFmtId="43" fontId="0" fillId="0" borderId="0" xfId="1" applyFont="1" applyBorder="1"/>
    <xf numFmtId="14" fontId="0" fillId="0" borderId="0" xfId="0" applyNumberFormat="1"/>
    <xf numFmtId="13" fontId="0" fillId="0" borderId="0" xfId="0" applyNumberFormat="1"/>
    <xf numFmtId="20" fontId="0" fillId="0" borderId="0" xfId="2" applyNumberFormat="1" applyFont="1"/>
    <xf numFmtId="16" fontId="0" fillId="0" borderId="0" xfId="0" applyNumberFormat="1"/>
    <xf numFmtId="44" fontId="0" fillId="0" borderId="0" xfId="2" applyFont="1" applyFill="1"/>
    <xf numFmtId="8" fontId="0" fillId="0" borderId="0" xfId="2" applyNumberFormat="1" applyFont="1" applyFill="1"/>
    <xf numFmtId="44" fontId="0" fillId="0" borderId="2" xfId="2" applyFont="1" applyFill="1" applyBorder="1"/>
    <xf numFmtId="0" fontId="0" fillId="4" borderId="0" xfId="0" applyFill="1"/>
    <xf numFmtId="44" fontId="0" fillId="4" borderId="2" xfId="0" applyNumberFormat="1" applyFill="1" applyBorder="1"/>
    <xf numFmtId="0" fontId="0" fillId="0" borderId="0" xfId="0" applyAlignment="1">
      <alignment horizontal="left" indent="2"/>
    </xf>
    <xf numFmtId="43" fontId="0" fillId="0" borderId="2" xfId="1" applyFont="1" applyBorder="1"/>
  </cellXfs>
  <cellStyles count="4">
    <cellStyle name="Comma" xfId="1" builtinId="3"/>
    <cellStyle name="Currency" xfId="2" builtinId="4"/>
    <cellStyle name="Normal" xfId="0" builtinId="0"/>
    <cellStyle name="Normal_CASHBOOK-FY01" xfId="3" xr:uid="{D47EB990-E1D4-401D-A637-E3F07E11B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1009650</xdr:colOff>
      <xdr:row>30</xdr:row>
      <xdr:rowOff>0</xdr:rowOff>
    </xdr:from>
    <xdr:to>
      <xdr:col>19</xdr:col>
      <xdr:colOff>303617</xdr:colOff>
      <xdr:row>35</xdr:row>
      <xdr:rowOff>11313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9E82BC-AE4B-E773-A653-A92E45531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67925" y="5448300"/>
          <a:ext cx="9466667" cy="93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59</xdr:row>
      <xdr:rowOff>0</xdr:rowOff>
    </xdr:from>
    <xdr:to>
      <xdr:col>14</xdr:col>
      <xdr:colOff>215984</xdr:colOff>
      <xdr:row>63</xdr:row>
      <xdr:rowOff>64671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BC75C9-07FA-0ABA-CCB6-518885EDD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10734675"/>
          <a:ext cx="9485714" cy="790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399086</xdr:colOff>
      <xdr:row>36</xdr:row>
      <xdr:rowOff>189614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4D65DB-0BEF-0BE0-13AE-792C91D9A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4286" cy="70857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york37729" id="{FA669CF5-FF42-4DA5-9892-D0CFCB55BE31}" userId="york37729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2" dT="2023-03-17T22:24:00.33" personId="{FA669CF5-FF42-4DA5-9892-D0CFCB55BE31}" id="{84D4CC6D-FE51-41F0-A512-4398BF6A4A39}">
    <text>Includes prior period adj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26B6-28B2-42B7-8362-F2D070011F3C}">
  <dimension ref="A2:M62"/>
  <sheetViews>
    <sheetView workbookViewId="0">
      <selection activeCell="H32" sqref="H32"/>
    </sheetView>
  </sheetViews>
  <sheetFormatPr defaultRowHeight="15"/>
  <cols>
    <col min="1" max="1" width="35.8554687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44742</v>
      </c>
      <c r="C2" s="3" t="s">
        <v>1</v>
      </c>
      <c r="D2" s="3" t="s">
        <v>306</v>
      </c>
      <c r="E2" s="3" t="s">
        <v>2</v>
      </c>
      <c r="F2" s="2">
        <v>44773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51774342.970000006</v>
      </c>
      <c r="C4" s="5">
        <v>7130876.6499999985</v>
      </c>
      <c r="D4" s="6">
        <v>-5864773.5700000003</v>
      </c>
      <c r="E4" s="6"/>
      <c r="F4" s="7">
        <f>SUM(B4:E4)</f>
        <v>53040446.050000004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305</v>
      </c>
      <c r="B6" s="6"/>
      <c r="C6" s="6">
        <v>-45235.95</v>
      </c>
      <c r="D6" s="6">
        <f>-C6</f>
        <v>45235.95</v>
      </c>
      <c r="E6" s="5"/>
      <c r="F6" s="6">
        <f t="shared" ref="F6:F15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3" ht="15.75">
      <c r="A11" t="s">
        <v>11</v>
      </c>
      <c r="B11" s="6">
        <v>-33651.94</v>
      </c>
      <c r="C11" s="6"/>
      <c r="D11" s="6">
        <f>-B11</f>
        <v>33651.94</v>
      </c>
      <c r="E11" s="6"/>
      <c r="F11" s="6">
        <f t="shared" si="0"/>
        <v>0</v>
      </c>
      <c r="G11" s="6"/>
      <c r="H11" s="6"/>
      <c r="J11" s="22"/>
      <c r="K11" s="13"/>
    </row>
    <row r="12" spans="1:13" ht="15.75">
      <c r="A12" t="s">
        <v>12</v>
      </c>
      <c r="B12" s="6">
        <v>-224910.06</v>
      </c>
      <c r="C12" s="6"/>
      <c r="D12" s="6">
        <f>-B12</f>
        <v>224910.06</v>
      </c>
      <c r="E12" s="6"/>
      <c r="F12" s="6">
        <f t="shared" si="0"/>
        <v>0</v>
      </c>
      <c r="G12" s="6"/>
      <c r="H12" s="6"/>
      <c r="J12" s="21"/>
      <c r="K12" s="13"/>
      <c r="M12" s="21"/>
    </row>
    <row r="13" spans="1:13">
      <c r="A13" t="s">
        <v>13</v>
      </c>
      <c r="B13" s="6">
        <v>-329799.38</v>
      </c>
      <c r="C13" s="6"/>
      <c r="D13" s="6">
        <f>-B13</f>
        <v>329799.38</v>
      </c>
      <c r="E13" s="6"/>
      <c r="F13" s="6">
        <f t="shared" si="0"/>
        <v>0</v>
      </c>
      <c r="G13" s="6"/>
      <c r="H13" s="6"/>
      <c r="J13" s="8"/>
    </row>
    <row r="14" spans="1:13">
      <c r="A14" t="s">
        <v>14</v>
      </c>
      <c r="B14" s="6">
        <v>-43152.2</v>
      </c>
      <c r="C14" s="6"/>
      <c r="D14" s="6">
        <f>-B14</f>
        <v>43152.2</v>
      </c>
      <c r="E14" s="6"/>
      <c r="F14" s="6">
        <f t="shared" si="0"/>
        <v>0</v>
      </c>
      <c r="G14" s="6"/>
      <c r="H14" s="6"/>
      <c r="J14" s="8"/>
    </row>
    <row r="15" spans="1:13">
      <c r="A15" t="s">
        <v>15</v>
      </c>
      <c r="B15" s="6">
        <v>18000</v>
      </c>
      <c r="C15" s="6"/>
      <c r="D15" s="6"/>
      <c r="E15" s="6">
        <f>-B15</f>
        <v>-18000</v>
      </c>
      <c r="F15" s="6">
        <f t="shared" si="0"/>
        <v>0</v>
      </c>
      <c r="G15" s="6"/>
      <c r="H15" s="6"/>
      <c r="J15" s="8"/>
    </row>
    <row r="16" spans="1:13">
      <c r="B16" s="6"/>
      <c r="C16" s="6"/>
      <c r="D16" s="6"/>
      <c r="E16" s="6"/>
      <c r="F16" s="6"/>
      <c r="G16" s="6"/>
      <c r="H16" s="6"/>
      <c r="J16" s="8"/>
    </row>
    <row r="17" spans="1:13" ht="15.75" thickBot="1">
      <c r="A17" t="s">
        <v>16</v>
      </c>
      <c r="B17" s="11">
        <f>SUM(B4:B16)</f>
        <v>51160623.229999997</v>
      </c>
      <c r="C17" s="11">
        <f>SUM(C4:C16)</f>
        <v>7085640.6999999983</v>
      </c>
      <c r="D17" s="11">
        <f>SUM(D4:D16)</f>
        <v>-5188024.04</v>
      </c>
      <c r="E17" s="11">
        <f>SUM(E4:E16)</f>
        <v>-18000</v>
      </c>
      <c r="F17" s="11">
        <f>SUM(F4:F16)</f>
        <v>53040239.890000001</v>
      </c>
      <c r="G17" s="6"/>
      <c r="H17" s="6"/>
      <c r="J17" s="8"/>
    </row>
    <row r="18" spans="1:13" ht="15.75" thickTop="1">
      <c r="B18" s="6"/>
      <c r="C18" s="6"/>
      <c r="D18" s="6"/>
      <c r="E18" s="6"/>
      <c r="F18" s="6"/>
      <c r="G18" s="6"/>
      <c r="H18" s="6"/>
      <c r="J18" s="9"/>
    </row>
    <row r="19" spans="1:13">
      <c r="B19" s="6"/>
      <c r="C19" s="6"/>
      <c r="D19" s="6"/>
      <c r="E19" s="6"/>
      <c r="F19" s="6"/>
      <c r="G19" s="6"/>
      <c r="H19" s="6"/>
      <c r="J19" s="9"/>
    </row>
    <row r="20" spans="1:13">
      <c r="A20" s="1" t="s">
        <v>17</v>
      </c>
      <c r="B20" s="6"/>
      <c r="C20" s="6"/>
      <c r="D20" s="6"/>
      <c r="E20" s="6"/>
      <c r="F20" s="6"/>
      <c r="G20" s="6"/>
      <c r="H20" s="6"/>
      <c r="J20" s="9"/>
      <c r="K20" s="6"/>
      <c r="L20" s="9"/>
      <c r="M20" s="9"/>
    </row>
    <row r="21" spans="1:13">
      <c r="B21" s="6"/>
      <c r="C21" s="6"/>
      <c r="D21" s="6"/>
      <c r="E21" s="6"/>
      <c r="F21" s="6"/>
      <c r="G21" s="6"/>
      <c r="H21" s="6" t="s">
        <v>314</v>
      </c>
      <c r="J21" s="9"/>
      <c r="L21" s="9"/>
    </row>
    <row r="22" spans="1:13">
      <c r="A22" t="s">
        <v>18</v>
      </c>
      <c r="B22" s="6">
        <v>51158128.54999996</v>
      </c>
      <c r="C22" s="6">
        <v>7085640.7000000002</v>
      </c>
      <c r="D22" s="6">
        <f>-4812956.33+2307.8</f>
        <v>-4810648.53</v>
      </c>
      <c r="E22" s="6">
        <v>-18000</v>
      </c>
      <c r="F22" s="6">
        <f>SUM(B22:E22)</f>
        <v>53415120.719999962</v>
      </c>
      <c r="G22" s="6"/>
      <c r="H22" s="9" t="s">
        <v>302</v>
      </c>
      <c r="J22" s="9"/>
    </row>
    <row r="23" spans="1:13">
      <c r="B23" s="6"/>
      <c r="C23" s="6"/>
      <c r="D23" s="6"/>
      <c r="E23" s="6"/>
      <c r="F23" s="6"/>
      <c r="H23" s="6"/>
      <c r="J23" s="9"/>
      <c r="M23" s="9"/>
    </row>
    <row r="24" spans="1:13">
      <c r="B24" s="6"/>
      <c r="C24" s="6"/>
      <c r="D24" s="6"/>
      <c r="E24" s="6"/>
      <c r="F24" s="6"/>
      <c r="H24" s="6"/>
      <c r="J24" s="9"/>
      <c r="M24" s="9"/>
    </row>
    <row r="25" spans="1:13">
      <c r="A25" t="s">
        <v>19</v>
      </c>
      <c r="B25" s="6">
        <v>2025.3799999999974</v>
      </c>
      <c r="C25" s="6"/>
      <c r="D25" s="6"/>
      <c r="E25" s="6"/>
      <c r="F25" s="6">
        <f>SUM(B25:E25)</f>
        <v>2025.3799999999974</v>
      </c>
      <c r="G25" s="6" t="s">
        <v>20</v>
      </c>
    </row>
    <row r="26" spans="1:13">
      <c r="A26" t="s">
        <v>22</v>
      </c>
      <c r="B26" s="6">
        <v>469.3</v>
      </c>
      <c r="C26" s="6"/>
      <c r="D26" s="6"/>
      <c r="E26" s="6"/>
      <c r="F26" s="6">
        <f t="shared" ref="F26:F32" si="1">SUM(B26:E26)</f>
        <v>469.3</v>
      </c>
      <c r="G26" s="6" t="s">
        <v>10</v>
      </c>
      <c r="H26" s="6"/>
    </row>
    <row r="27" spans="1:13">
      <c r="A27" s="23" t="s">
        <v>308</v>
      </c>
      <c r="B27" s="6"/>
      <c r="C27" s="6"/>
      <c r="D27" s="6">
        <v>120</v>
      </c>
      <c r="E27" s="6"/>
      <c r="F27" s="6">
        <f t="shared" si="1"/>
        <v>120</v>
      </c>
      <c r="H27" s="6"/>
      <c r="J27" s="9"/>
      <c r="M27" s="9"/>
    </row>
    <row r="28" spans="1:13">
      <c r="A28" s="23" t="s">
        <v>309</v>
      </c>
      <c r="B28" s="6"/>
      <c r="C28" s="6"/>
      <c r="D28" s="6">
        <v>-422731.46</v>
      </c>
      <c r="E28" s="6"/>
      <c r="F28" s="6">
        <f t="shared" si="1"/>
        <v>-422731.46</v>
      </c>
      <c r="H28" s="6"/>
      <c r="J28" s="9"/>
      <c r="M28" s="9"/>
    </row>
    <row r="29" spans="1:13">
      <c r="A29" s="23" t="s">
        <v>310</v>
      </c>
      <c r="B29" s="6"/>
      <c r="C29" s="6"/>
      <c r="D29" s="6">
        <v>20872.38</v>
      </c>
      <c r="E29" s="6"/>
      <c r="F29" s="6">
        <f t="shared" si="1"/>
        <v>20872.38</v>
      </c>
      <c r="H29" s="6"/>
      <c r="J29" s="9"/>
      <c r="M29" s="9"/>
    </row>
    <row r="30" spans="1:13">
      <c r="A30" s="23" t="s">
        <v>311</v>
      </c>
      <c r="B30" s="6"/>
      <c r="C30" s="6"/>
      <c r="D30" s="6">
        <v>2919.38</v>
      </c>
      <c r="E30" s="6"/>
      <c r="F30" s="6">
        <f t="shared" si="1"/>
        <v>2919.38</v>
      </c>
      <c r="H30" s="6"/>
      <c r="J30" s="9"/>
      <c r="M30" s="9"/>
    </row>
    <row r="31" spans="1:13">
      <c r="A31" s="23" t="s">
        <v>313</v>
      </c>
      <c r="B31" s="6"/>
      <c r="C31" s="6"/>
      <c r="D31" s="6">
        <v>20474.189999999999</v>
      </c>
      <c r="E31" s="6"/>
      <c r="F31" s="6">
        <f t="shared" si="1"/>
        <v>20474.189999999999</v>
      </c>
      <c r="H31" s="6"/>
      <c r="J31" s="9"/>
      <c r="M31" s="9"/>
    </row>
    <row r="32" spans="1:13">
      <c r="A32" s="23" t="s">
        <v>312</v>
      </c>
      <c r="B32" s="6"/>
      <c r="C32" s="6"/>
      <c r="D32" s="6">
        <v>970</v>
      </c>
      <c r="E32" s="6"/>
      <c r="F32" s="6">
        <f t="shared" si="1"/>
        <v>970</v>
      </c>
      <c r="H32" s="6"/>
      <c r="J32" s="9"/>
      <c r="M32" s="9"/>
    </row>
    <row r="33" spans="1:8">
      <c r="G33" s="6"/>
      <c r="H33" s="6"/>
    </row>
    <row r="34" spans="1:8" ht="15.75" thickBot="1">
      <c r="A34" t="s">
        <v>16</v>
      </c>
      <c r="B34" s="11">
        <f>SUM(B21:B33)</f>
        <v>51160623.229999959</v>
      </c>
      <c r="C34" s="11">
        <f>SUM(C21:C33)</f>
        <v>7085640.7000000002</v>
      </c>
      <c r="D34" s="11">
        <f>SUM(D21:D33)</f>
        <v>-5188024.04</v>
      </c>
      <c r="E34" s="11">
        <f>SUM(E21:E33)</f>
        <v>-18000</v>
      </c>
      <c r="F34" s="11">
        <f>SUM(F21:F33)</f>
        <v>53040239.889999963</v>
      </c>
      <c r="G34" s="6"/>
      <c r="H34" s="6"/>
    </row>
    <row r="35" spans="1:8" ht="15.75" thickTop="1">
      <c r="B35" s="6"/>
      <c r="C35" s="6"/>
      <c r="D35" s="6"/>
      <c r="E35" s="6"/>
      <c r="F35" s="6"/>
      <c r="G35" s="6"/>
      <c r="H35" s="6"/>
    </row>
    <row r="36" spans="1:8">
      <c r="A36" t="s">
        <v>23</v>
      </c>
      <c r="B36" s="6">
        <v>0</v>
      </c>
      <c r="C36" s="6">
        <f>+C34-C17</f>
        <v>0</v>
      </c>
      <c r="D36" s="6">
        <f>+D34-D17</f>
        <v>0</v>
      </c>
      <c r="E36" s="6">
        <f>+E34-E17</f>
        <v>0</v>
      </c>
      <c r="F36" s="6">
        <f>+F34-F17</f>
        <v>0</v>
      </c>
      <c r="G36" s="6"/>
      <c r="H36" s="6"/>
    </row>
    <row r="37" spans="1:8">
      <c r="B37" s="6"/>
      <c r="C37" s="6"/>
      <c r="D37" s="6"/>
      <c r="E37" s="6"/>
      <c r="F37" s="6"/>
      <c r="G37" s="6"/>
      <c r="H37" s="6"/>
    </row>
    <row r="38" spans="1:8">
      <c r="B38" s="6"/>
      <c r="C38" s="6"/>
      <c r="D38" s="6"/>
      <c r="E38" s="6"/>
      <c r="F38" s="6"/>
      <c r="G38" s="6"/>
      <c r="H38" s="6"/>
    </row>
    <row r="39" spans="1:8">
      <c r="B39" s="6"/>
      <c r="C39" s="6"/>
      <c r="D39" s="6"/>
      <c r="E39" s="6"/>
      <c r="F39" s="6"/>
      <c r="G39" s="6"/>
      <c r="H39" s="6"/>
    </row>
    <row r="40" spans="1:8">
      <c r="B40" s="6"/>
      <c r="C40" s="6"/>
      <c r="D40" s="6"/>
      <c r="E40" s="6"/>
      <c r="F40" s="6"/>
      <c r="G40" s="6"/>
      <c r="H40" s="6"/>
    </row>
    <row r="41" spans="1:8">
      <c r="B41" s="6"/>
      <c r="C41" s="6"/>
      <c r="D41" s="6"/>
      <c r="E41" s="6"/>
      <c r="F41" s="6"/>
      <c r="G41" s="6"/>
      <c r="H41" s="6"/>
    </row>
    <row r="42" spans="1:8">
      <c r="B42" s="6"/>
      <c r="C42" s="6"/>
      <c r="D42" s="6"/>
      <c r="E42" s="6"/>
      <c r="F42" s="6"/>
      <c r="G42" s="6"/>
      <c r="H42" s="6"/>
    </row>
    <row r="43" spans="1:8">
      <c r="B43" s="6"/>
      <c r="C43" s="6"/>
      <c r="D43" s="6"/>
      <c r="E43" s="6"/>
      <c r="F43" s="6"/>
      <c r="G43" s="6"/>
      <c r="H43" s="6"/>
    </row>
    <row r="44" spans="1:8">
      <c r="B44" s="6"/>
      <c r="C44" s="6"/>
      <c r="D44" s="6"/>
      <c r="E44" s="6"/>
      <c r="F44" s="6"/>
      <c r="G44" s="6"/>
      <c r="H44" s="6"/>
    </row>
    <row r="45" spans="1:8">
      <c r="B45" s="6"/>
      <c r="C45" s="6"/>
      <c r="D45" s="6"/>
      <c r="E45" s="6"/>
      <c r="F45" s="6"/>
      <c r="G45" s="6"/>
      <c r="H45" s="6"/>
    </row>
    <row r="46" spans="1:8">
      <c r="B46" s="6"/>
      <c r="C46" s="6"/>
      <c r="D46" s="6"/>
      <c r="E46" s="6"/>
      <c r="F46" s="6"/>
      <c r="G46" s="6"/>
      <c r="H46" s="6"/>
    </row>
    <row r="47" spans="1:8">
      <c r="B47" s="6"/>
      <c r="C47" s="6"/>
      <c r="D47" s="6"/>
      <c r="E47" s="6"/>
      <c r="F47" s="6"/>
      <c r="G47" s="6"/>
      <c r="H47" s="6"/>
    </row>
    <row r="50" spans="3:5">
      <c r="C50" s="9"/>
    </row>
    <row r="51" spans="3:5">
      <c r="C51" s="9"/>
    </row>
    <row r="55" spans="3:5">
      <c r="C55" s="9"/>
      <c r="D55" s="9"/>
      <c r="E55" s="9"/>
    </row>
    <row r="60" spans="3:5">
      <c r="C60" s="12"/>
    </row>
    <row r="61" spans="3:5">
      <c r="D61" s="9"/>
      <c r="E61" s="9"/>
    </row>
    <row r="62" spans="3:5">
      <c r="D62" s="12"/>
      <c r="E62" s="1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C77E-E1BD-45B8-A364-DCB776490478}">
  <sheetPr filterMode="1"/>
  <dimension ref="B2:L396"/>
  <sheetViews>
    <sheetView workbookViewId="0">
      <selection activeCell="F52" sqref="F52"/>
    </sheetView>
  </sheetViews>
  <sheetFormatPr defaultRowHeight="15"/>
  <cols>
    <col min="2" max="2" width="3.7109375" bestFit="1" customWidth="1"/>
    <col min="3" max="3" width="16.140625" bestFit="1" customWidth="1"/>
    <col min="4" max="4" width="37.28515625" bestFit="1" customWidth="1"/>
    <col min="5" max="6" width="14.28515625" bestFit="1" customWidth="1"/>
    <col min="9" max="9" width="10" bestFit="1" customWidth="1"/>
    <col min="12" max="12" width="9.7109375" bestFit="1" customWidth="1"/>
  </cols>
  <sheetData>
    <row r="2" spans="2:7" ht="15.75">
      <c r="B2" s="15" t="s">
        <v>299</v>
      </c>
      <c r="C2" s="15" t="s">
        <v>300</v>
      </c>
      <c r="D2" s="15" t="s">
        <v>301</v>
      </c>
      <c r="E2" s="18" t="s">
        <v>54</v>
      </c>
      <c r="F2" s="18" t="s">
        <v>55</v>
      </c>
    </row>
    <row r="3" spans="2:7" ht="15.75">
      <c r="B3" s="13">
        <v>1</v>
      </c>
      <c r="C3" s="13" t="s">
        <v>24</v>
      </c>
      <c r="D3" s="13" t="s">
        <v>25</v>
      </c>
      <c r="E3" s="14"/>
      <c r="F3" s="14">
        <v>1585077</v>
      </c>
      <c r="G3" t="s">
        <v>303</v>
      </c>
    </row>
    <row r="4" spans="2:7" ht="15.75" hidden="1">
      <c r="B4" s="13">
        <v>1</v>
      </c>
      <c r="C4" s="13" t="s">
        <v>57</v>
      </c>
      <c r="D4" s="15" t="s">
        <v>58</v>
      </c>
      <c r="E4" s="14">
        <v>30947.22</v>
      </c>
      <c r="F4" s="14"/>
    </row>
    <row r="5" spans="2:7" ht="15.75" hidden="1">
      <c r="B5" s="13">
        <v>1</v>
      </c>
      <c r="C5" s="13" t="s">
        <v>61</v>
      </c>
      <c r="D5" s="15" t="s">
        <v>62</v>
      </c>
      <c r="E5" s="14">
        <v>-10180.200000000001</v>
      </c>
      <c r="F5" s="14"/>
    </row>
    <row r="6" spans="2:7" ht="15.75" hidden="1">
      <c r="B6" s="13">
        <v>1</v>
      </c>
      <c r="C6" s="13" t="s">
        <v>61</v>
      </c>
      <c r="D6" s="13" t="s">
        <v>60</v>
      </c>
      <c r="E6" s="14">
        <v>10197.11</v>
      </c>
      <c r="F6" s="14"/>
    </row>
    <row r="7" spans="2:7" ht="15.75" hidden="1">
      <c r="B7" s="13">
        <v>1</v>
      </c>
      <c r="C7" s="13" t="s">
        <v>61</v>
      </c>
      <c r="D7" s="13" t="s">
        <v>63</v>
      </c>
      <c r="E7" s="14">
        <v>-16.91</v>
      </c>
      <c r="F7" s="14"/>
    </row>
    <row r="8" spans="2:7" ht="15.75" hidden="1">
      <c r="B8" s="13">
        <v>1</v>
      </c>
      <c r="C8" s="13" t="s">
        <v>64</v>
      </c>
      <c r="D8" s="13" t="s">
        <v>60</v>
      </c>
      <c r="E8" s="14">
        <v>123203.87</v>
      </c>
      <c r="F8" s="14"/>
    </row>
    <row r="9" spans="2:7" ht="15.75" hidden="1">
      <c r="B9" s="13">
        <v>1</v>
      </c>
      <c r="C9" s="13" t="s">
        <v>65</v>
      </c>
      <c r="D9" s="15" t="s">
        <v>66</v>
      </c>
      <c r="E9" s="14">
        <v>38.94</v>
      </c>
      <c r="F9" s="14"/>
    </row>
    <row r="10" spans="2:7" ht="15.75" hidden="1">
      <c r="B10" s="13">
        <v>1</v>
      </c>
      <c r="C10" s="13" t="s">
        <v>65</v>
      </c>
      <c r="D10" s="13" t="s">
        <v>60</v>
      </c>
      <c r="E10" s="14">
        <v>93589.52</v>
      </c>
      <c r="F10" s="14"/>
    </row>
    <row r="11" spans="2:7" ht="15.75" hidden="1">
      <c r="B11" s="13">
        <v>1</v>
      </c>
      <c r="C11" s="13" t="s">
        <v>67</v>
      </c>
      <c r="D11" s="15" t="s">
        <v>60</v>
      </c>
      <c r="E11" s="14">
        <v>42026.080000000002</v>
      </c>
      <c r="F11" s="14"/>
    </row>
    <row r="12" spans="2:7" ht="15.75" hidden="1">
      <c r="B12" s="13">
        <v>1</v>
      </c>
      <c r="C12" s="13" t="s">
        <v>68</v>
      </c>
      <c r="D12" s="13" t="s">
        <v>66</v>
      </c>
      <c r="E12" s="14">
        <v>81.12</v>
      </c>
      <c r="F12" s="14"/>
    </row>
    <row r="13" spans="2:7" ht="15.75" hidden="1">
      <c r="B13" s="13">
        <v>1</v>
      </c>
      <c r="C13" s="13" t="s">
        <v>68</v>
      </c>
      <c r="D13" s="13" t="s">
        <v>60</v>
      </c>
      <c r="E13" s="14">
        <v>74245.91</v>
      </c>
      <c r="F13" s="14"/>
    </row>
    <row r="14" spans="2:7" ht="15.75" hidden="1">
      <c r="B14" s="13">
        <v>1</v>
      </c>
      <c r="C14" s="13" t="s">
        <v>70</v>
      </c>
      <c r="D14" s="15" t="s">
        <v>71</v>
      </c>
      <c r="E14" s="14">
        <v>78.61</v>
      </c>
      <c r="F14" s="14"/>
    </row>
    <row r="15" spans="2:7" ht="15.75" hidden="1">
      <c r="B15" s="13">
        <v>1</v>
      </c>
      <c r="C15" s="13" t="s">
        <v>70</v>
      </c>
      <c r="D15" s="13" t="s">
        <v>62</v>
      </c>
      <c r="E15" s="14">
        <v>22177.62</v>
      </c>
      <c r="F15" s="14"/>
    </row>
    <row r="16" spans="2:7" ht="15.75" hidden="1">
      <c r="B16" s="13">
        <v>1</v>
      </c>
      <c r="C16" s="13" t="s">
        <v>70</v>
      </c>
      <c r="D16" s="13" t="s">
        <v>60</v>
      </c>
      <c r="E16" s="14">
        <v>80565.88</v>
      </c>
      <c r="F16" s="14"/>
    </row>
    <row r="17" spans="2:6" ht="15.75" hidden="1">
      <c r="B17" s="13">
        <v>1</v>
      </c>
      <c r="C17" s="13" t="s">
        <v>70</v>
      </c>
      <c r="D17" s="13" t="s">
        <v>72</v>
      </c>
      <c r="E17" s="14">
        <v>12552.17</v>
      </c>
      <c r="F17" s="14"/>
    </row>
    <row r="18" spans="2:6" ht="15.75" hidden="1">
      <c r="B18" s="13">
        <v>1</v>
      </c>
      <c r="C18" s="13" t="s">
        <v>70</v>
      </c>
      <c r="D18" s="13" t="s">
        <v>73</v>
      </c>
      <c r="E18" s="14">
        <v>3.77</v>
      </c>
      <c r="F18" s="14"/>
    </row>
    <row r="19" spans="2:6" ht="15.75" hidden="1">
      <c r="B19" s="13">
        <v>1</v>
      </c>
      <c r="C19" s="13" t="s">
        <v>70</v>
      </c>
      <c r="D19" s="13" t="s">
        <v>74</v>
      </c>
      <c r="E19" s="14">
        <v>618.59</v>
      </c>
      <c r="F19" s="14"/>
    </row>
    <row r="20" spans="2:6" ht="15.75" hidden="1">
      <c r="B20" s="13">
        <v>1</v>
      </c>
      <c r="C20" s="13" t="s">
        <v>70</v>
      </c>
      <c r="D20" s="13" t="s">
        <v>75</v>
      </c>
      <c r="E20" s="14">
        <v>139.91999999999999</v>
      </c>
      <c r="F20" s="14"/>
    </row>
    <row r="21" spans="2:6" ht="15.75" hidden="1">
      <c r="B21" s="13">
        <v>1</v>
      </c>
      <c r="C21" s="13" t="s">
        <v>96</v>
      </c>
      <c r="D21" s="15" t="s">
        <v>60</v>
      </c>
      <c r="E21" s="14">
        <v>10774.12</v>
      </c>
      <c r="F21" s="14"/>
    </row>
    <row r="22" spans="2:6" ht="15.75" hidden="1">
      <c r="B22" s="13">
        <v>1</v>
      </c>
      <c r="C22" s="13" t="s">
        <v>97</v>
      </c>
      <c r="D22" s="15" t="s">
        <v>72</v>
      </c>
      <c r="E22" s="14">
        <v>82.82</v>
      </c>
      <c r="F22" s="14"/>
    </row>
    <row r="23" spans="2:6" ht="15.75" hidden="1">
      <c r="B23" s="13">
        <v>1</v>
      </c>
      <c r="C23" s="13" t="s">
        <v>97</v>
      </c>
      <c r="D23" s="15" t="s">
        <v>98</v>
      </c>
      <c r="E23" s="14">
        <v>0.03</v>
      </c>
      <c r="F23" s="14"/>
    </row>
    <row r="24" spans="2:6" ht="15.75" hidden="1">
      <c r="B24" s="13">
        <v>1</v>
      </c>
      <c r="C24" s="13" t="s">
        <v>217</v>
      </c>
      <c r="D24" s="13" t="s">
        <v>218</v>
      </c>
      <c r="E24" s="14">
        <v>-6400.85</v>
      </c>
      <c r="F24" s="14"/>
    </row>
    <row r="25" spans="2:6" ht="15.75" hidden="1">
      <c r="B25" s="13">
        <v>1</v>
      </c>
      <c r="C25" s="13" t="s">
        <v>217</v>
      </c>
      <c r="D25" s="13" t="s">
        <v>219</v>
      </c>
      <c r="E25" s="14">
        <v>6400.85</v>
      </c>
      <c r="F25" s="14"/>
    </row>
    <row r="26" spans="2:6" ht="15.75" hidden="1">
      <c r="B26" s="13">
        <v>1</v>
      </c>
      <c r="C26" s="13" t="s">
        <v>220</v>
      </c>
      <c r="D26" s="13" t="s">
        <v>221</v>
      </c>
      <c r="E26" s="14">
        <v>-32.450000000000003</v>
      </c>
      <c r="F26" s="14"/>
    </row>
    <row r="27" spans="2:6" ht="15.75" hidden="1">
      <c r="B27" s="13">
        <v>1</v>
      </c>
      <c r="C27" s="13" t="s">
        <v>220</v>
      </c>
      <c r="D27" s="17" t="s">
        <v>222</v>
      </c>
      <c r="E27" s="14">
        <v>32.450000000000003</v>
      </c>
      <c r="F27" s="14"/>
    </row>
    <row r="28" spans="2:6" ht="15.75" hidden="1">
      <c r="B28" s="15">
        <v>1</v>
      </c>
      <c r="C28" s="15" t="s">
        <v>223</v>
      </c>
      <c r="D28" s="17" t="s">
        <v>221</v>
      </c>
      <c r="E28" s="14">
        <v>0.27</v>
      </c>
      <c r="F28" s="14"/>
    </row>
    <row r="29" spans="2:6" ht="15.75" hidden="1">
      <c r="B29" s="15">
        <v>1</v>
      </c>
      <c r="C29" s="15" t="s">
        <v>223</v>
      </c>
      <c r="D29" s="17" t="s">
        <v>224</v>
      </c>
      <c r="E29" s="14">
        <v>-0.27</v>
      </c>
      <c r="F29" s="14"/>
    </row>
    <row r="30" spans="2:6" ht="15.75" hidden="1">
      <c r="B30" s="15">
        <v>1</v>
      </c>
      <c r="C30" s="15" t="s">
        <v>225</v>
      </c>
      <c r="D30" s="17" t="s">
        <v>226</v>
      </c>
      <c r="E30" s="14">
        <v>10</v>
      </c>
      <c r="F30" s="14"/>
    </row>
    <row r="31" spans="2:6" ht="15.75" hidden="1">
      <c r="B31" s="15">
        <v>1</v>
      </c>
      <c r="C31" s="15" t="s">
        <v>225</v>
      </c>
      <c r="D31" s="17" t="s">
        <v>227</v>
      </c>
      <c r="E31" s="14">
        <v>-10</v>
      </c>
      <c r="F31" s="14"/>
    </row>
    <row r="32" spans="2:6" ht="15.75" hidden="1">
      <c r="B32" s="15">
        <v>1</v>
      </c>
      <c r="C32" s="15" t="s">
        <v>228</v>
      </c>
      <c r="D32" s="17" t="s">
        <v>226</v>
      </c>
      <c r="E32" s="14">
        <v>-2.71</v>
      </c>
      <c r="F32" s="14"/>
    </row>
    <row r="33" spans="2:6" ht="15.75" hidden="1">
      <c r="B33" s="15">
        <v>1</v>
      </c>
      <c r="C33" s="15" t="s">
        <v>228</v>
      </c>
      <c r="D33" s="17" t="s">
        <v>98</v>
      </c>
      <c r="E33" s="14">
        <v>2.71</v>
      </c>
      <c r="F33" s="14"/>
    </row>
    <row r="34" spans="2:6" ht="15.75" hidden="1">
      <c r="B34" s="15">
        <v>1</v>
      </c>
      <c r="C34" s="15" t="s">
        <v>251</v>
      </c>
      <c r="D34" s="17" t="s">
        <v>218</v>
      </c>
      <c r="E34" s="14">
        <v>-4348.78</v>
      </c>
      <c r="F34" s="14"/>
    </row>
    <row r="35" spans="2:6" ht="15.75" hidden="1">
      <c r="B35" s="15">
        <v>1</v>
      </c>
      <c r="C35" s="15" t="s">
        <v>251</v>
      </c>
      <c r="D35" s="17" t="s">
        <v>252</v>
      </c>
      <c r="E35" s="14">
        <v>4348.78</v>
      </c>
      <c r="F35" s="14"/>
    </row>
    <row r="36" spans="2:6" ht="15.75" hidden="1">
      <c r="B36" s="15">
        <v>1</v>
      </c>
      <c r="C36" s="15" t="s">
        <v>253</v>
      </c>
      <c r="D36" s="17" t="s">
        <v>254</v>
      </c>
      <c r="E36" s="14">
        <v>302.7</v>
      </c>
      <c r="F36" s="14"/>
    </row>
    <row r="37" spans="2:6" ht="15.75" hidden="1">
      <c r="B37" s="15">
        <v>1</v>
      </c>
      <c r="C37" s="15" t="s">
        <v>255</v>
      </c>
      <c r="D37" s="17" t="s">
        <v>257</v>
      </c>
      <c r="E37" s="14">
        <v>880</v>
      </c>
      <c r="F37" s="14"/>
    </row>
    <row r="38" spans="2:6" ht="15.75" hidden="1">
      <c r="B38" s="13">
        <v>2</v>
      </c>
      <c r="C38" s="13" t="s">
        <v>99</v>
      </c>
      <c r="D38" s="15" t="s">
        <v>60</v>
      </c>
      <c r="E38" s="14">
        <v>15215.49</v>
      </c>
      <c r="F38" s="14"/>
    </row>
    <row r="39" spans="2:6" ht="15.75" hidden="1">
      <c r="B39" s="13">
        <v>2</v>
      </c>
      <c r="C39" s="13" t="s">
        <v>100</v>
      </c>
      <c r="D39" s="15" t="s">
        <v>72</v>
      </c>
      <c r="E39" s="14">
        <v>10</v>
      </c>
      <c r="F39" s="14"/>
    </row>
    <row r="40" spans="2:6" ht="15.75" hidden="1">
      <c r="B40" s="13">
        <v>3</v>
      </c>
      <c r="C40" s="13" t="s">
        <v>101</v>
      </c>
      <c r="D40" s="15" t="s">
        <v>60</v>
      </c>
      <c r="E40" s="14">
        <v>13696.22</v>
      </c>
      <c r="F40" s="14"/>
    </row>
    <row r="41" spans="2:6" ht="15.75" hidden="1">
      <c r="B41" s="13">
        <v>4</v>
      </c>
      <c r="C41" s="13" t="s">
        <v>102</v>
      </c>
      <c r="D41" s="13" t="s">
        <v>60</v>
      </c>
      <c r="E41" s="14">
        <v>11191.39</v>
      </c>
      <c r="F41" s="14"/>
    </row>
    <row r="42" spans="2:6" ht="15.75" hidden="1">
      <c r="B42" s="13">
        <v>4</v>
      </c>
      <c r="C42" s="13" t="s">
        <v>103</v>
      </c>
      <c r="D42" s="15" t="s">
        <v>72</v>
      </c>
      <c r="E42" s="14">
        <v>1038.22</v>
      </c>
      <c r="F42" s="14"/>
    </row>
    <row r="43" spans="2:6" ht="15.75" hidden="1">
      <c r="B43" s="13">
        <v>4</v>
      </c>
      <c r="C43" s="13" t="s">
        <v>103</v>
      </c>
      <c r="D43" s="13" t="s">
        <v>98</v>
      </c>
      <c r="E43" s="14">
        <v>1.36</v>
      </c>
      <c r="F43" s="14"/>
    </row>
    <row r="44" spans="2:6" ht="15.75" hidden="1">
      <c r="B44" s="13">
        <v>5</v>
      </c>
      <c r="C44" s="13" t="s">
        <v>59</v>
      </c>
      <c r="D44" s="13" t="s">
        <v>60</v>
      </c>
      <c r="E44" s="14">
        <v>17262.28</v>
      </c>
      <c r="F44" s="14"/>
    </row>
    <row r="45" spans="2:6" ht="15.75" hidden="1">
      <c r="B45" s="13">
        <v>5</v>
      </c>
      <c r="C45" s="13" t="s">
        <v>69</v>
      </c>
      <c r="D45" s="15" t="s">
        <v>66</v>
      </c>
      <c r="E45" s="14">
        <v>119.08</v>
      </c>
      <c r="F45" s="14"/>
    </row>
    <row r="46" spans="2:6" ht="15.75" hidden="1">
      <c r="B46" s="13">
        <v>5</v>
      </c>
      <c r="C46" s="13" t="s">
        <v>69</v>
      </c>
      <c r="D46" s="13" t="s">
        <v>60</v>
      </c>
      <c r="E46" s="14">
        <v>151352.95999999999</v>
      </c>
      <c r="F46" s="14"/>
    </row>
    <row r="47" spans="2:6" ht="15.75" hidden="1">
      <c r="B47" s="13">
        <v>5</v>
      </c>
      <c r="C47" s="13" t="s">
        <v>104</v>
      </c>
      <c r="D47" s="15" t="s">
        <v>60</v>
      </c>
      <c r="E47" s="14">
        <v>22372.7</v>
      </c>
      <c r="F47" s="14"/>
    </row>
    <row r="48" spans="2:6" ht="15.75" hidden="1">
      <c r="B48" s="13">
        <v>5</v>
      </c>
      <c r="C48" s="13" t="s">
        <v>105</v>
      </c>
      <c r="D48" s="15" t="s">
        <v>106</v>
      </c>
      <c r="E48" s="14">
        <v>240.05</v>
      </c>
      <c r="F48" s="14"/>
    </row>
    <row r="49" spans="2:9" ht="15.75" hidden="1">
      <c r="B49" s="13">
        <v>5</v>
      </c>
      <c r="C49" s="13" t="s">
        <v>105</v>
      </c>
      <c r="D49" s="13" t="s">
        <v>98</v>
      </c>
      <c r="E49" s="14">
        <v>0.39</v>
      </c>
      <c r="F49" s="14"/>
    </row>
    <row r="50" spans="2:9" ht="15.75" hidden="1">
      <c r="B50" s="13">
        <v>6</v>
      </c>
      <c r="C50" s="13" t="s">
        <v>51</v>
      </c>
      <c r="D50" s="15" t="s">
        <v>52</v>
      </c>
      <c r="E50" s="14"/>
      <c r="F50" s="14">
        <v>-120</v>
      </c>
    </row>
    <row r="51" spans="2:9" ht="15.75">
      <c r="B51" s="13">
        <v>6</v>
      </c>
      <c r="C51" s="13" t="s">
        <v>24</v>
      </c>
      <c r="D51" s="13" t="s">
        <v>27</v>
      </c>
      <c r="E51" s="14"/>
      <c r="F51" s="14">
        <v>224910.06</v>
      </c>
    </row>
    <row r="52" spans="2:9" ht="15.75">
      <c r="B52" s="13">
        <v>6</v>
      </c>
      <c r="C52" s="13" t="s">
        <v>24</v>
      </c>
      <c r="D52" s="13" t="s">
        <v>26</v>
      </c>
      <c r="E52" s="14"/>
      <c r="F52" s="14">
        <v>422731.46</v>
      </c>
      <c r="I52" s="21">
        <f>+F52-E53-E54</f>
        <v>398939.7</v>
      </c>
    </row>
    <row r="53" spans="2:9" ht="15.75">
      <c r="B53" s="13">
        <v>6</v>
      </c>
      <c r="C53" s="13" t="s">
        <v>24</v>
      </c>
      <c r="D53" s="13" t="s">
        <v>21</v>
      </c>
      <c r="E53" s="14">
        <v>20872.38</v>
      </c>
      <c r="F53" s="14"/>
      <c r="G53" t="s">
        <v>304</v>
      </c>
    </row>
    <row r="54" spans="2:9" ht="15.75">
      <c r="B54" s="13">
        <v>6</v>
      </c>
      <c r="C54" s="13" t="s">
        <v>24</v>
      </c>
      <c r="D54" s="13" t="s">
        <v>28</v>
      </c>
      <c r="E54" s="14">
        <v>2919.38</v>
      </c>
      <c r="F54" s="14"/>
      <c r="G54" t="s">
        <v>304</v>
      </c>
    </row>
    <row r="55" spans="2:9" ht="15.75" hidden="1">
      <c r="B55" s="13">
        <v>6</v>
      </c>
      <c r="C55" s="13" t="s">
        <v>37</v>
      </c>
      <c r="D55" s="15" t="s">
        <v>38</v>
      </c>
      <c r="E55" s="14">
        <v>20181.28</v>
      </c>
      <c r="F55" s="14"/>
    </row>
    <row r="56" spans="2:9" ht="15.75" hidden="1">
      <c r="B56" s="13">
        <v>6</v>
      </c>
      <c r="C56" s="13" t="s">
        <v>37</v>
      </c>
      <c r="D56" s="15" t="s">
        <v>39</v>
      </c>
      <c r="E56" s="14">
        <v>243.65</v>
      </c>
      <c r="F56" s="14"/>
    </row>
    <row r="57" spans="2:9" ht="15.75" hidden="1">
      <c r="B57" s="13">
        <v>6</v>
      </c>
      <c r="C57" s="13" t="s">
        <v>107</v>
      </c>
      <c r="D57" s="13" t="s">
        <v>60</v>
      </c>
      <c r="E57" s="14">
        <v>14809.91</v>
      </c>
      <c r="F57" s="14"/>
    </row>
    <row r="58" spans="2:9" ht="15.75" hidden="1">
      <c r="B58" s="15">
        <v>6</v>
      </c>
      <c r="C58" s="15" t="s">
        <v>229</v>
      </c>
      <c r="D58" s="17" t="s">
        <v>226</v>
      </c>
      <c r="E58" s="14">
        <v>153.5</v>
      </c>
      <c r="F58" s="14"/>
    </row>
    <row r="59" spans="2:9" ht="15.75" hidden="1">
      <c r="B59" s="15">
        <v>6</v>
      </c>
      <c r="C59" s="15" t="s">
        <v>229</v>
      </c>
      <c r="D59" s="17" t="s">
        <v>230</v>
      </c>
      <c r="E59" s="14">
        <v>10.15</v>
      </c>
      <c r="F59" s="14"/>
    </row>
    <row r="60" spans="2:9" ht="15.75" hidden="1">
      <c r="B60" s="13">
        <v>7</v>
      </c>
      <c r="C60" s="13" t="s">
        <v>76</v>
      </c>
      <c r="D60" s="13" t="s">
        <v>77</v>
      </c>
      <c r="E60" s="14">
        <v>5000</v>
      </c>
      <c r="F60" s="14"/>
    </row>
    <row r="61" spans="2:9" ht="15.75" hidden="1">
      <c r="B61" s="13">
        <v>7</v>
      </c>
      <c r="C61" s="13" t="s">
        <v>78</v>
      </c>
      <c r="D61" s="13" t="s">
        <v>79</v>
      </c>
      <c r="E61" s="14">
        <v>928</v>
      </c>
      <c r="F61" s="14"/>
    </row>
    <row r="62" spans="2:9" ht="15.75" hidden="1">
      <c r="B62" s="13">
        <v>7</v>
      </c>
      <c r="C62" s="13" t="s">
        <v>78</v>
      </c>
      <c r="D62" s="13" t="s">
        <v>80</v>
      </c>
      <c r="E62" s="14">
        <v>92.8</v>
      </c>
      <c r="F62" s="14"/>
    </row>
    <row r="63" spans="2:9" ht="15.75" hidden="1">
      <c r="B63" s="13">
        <v>7</v>
      </c>
      <c r="C63" s="13" t="s">
        <v>81</v>
      </c>
      <c r="D63" s="13" t="s">
        <v>82</v>
      </c>
      <c r="E63" s="14">
        <v>17181.25</v>
      </c>
      <c r="F63" s="14"/>
    </row>
    <row r="64" spans="2:9" ht="15.75" hidden="1">
      <c r="B64" s="13">
        <v>7</v>
      </c>
      <c r="C64" s="13" t="s">
        <v>83</v>
      </c>
      <c r="D64" s="13" t="s">
        <v>84</v>
      </c>
      <c r="E64" s="14">
        <v>76</v>
      </c>
      <c r="F64" s="14"/>
    </row>
    <row r="65" spans="2:6" ht="15.75" hidden="1">
      <c r="B65" s="13">
        <v>7</v>
      </c>
      <c r="C65" s="13" t="s">
        <v>83</v>
      </c>
      <c r="D65" s="15" t="s">
        <v>85</v>
      </c>
      <c r="E65" s="14">
        <v>30.2</v>
      </c>
      <c r="F65" s="14"/>
    </row>
    <row r="66" spans="2:6" ht="15.75" hidden="1">
      <c r="B66" s="13">
        <v>7</v>
      </c>
      <c r="C66" s="13" t="s">
        <v>86</v>
      </c>
      <c r="D66" s="15" t="s">
        <v>87</v>
      </c>
      <c r="E66" s="14">
        <v>796.88</v>
      </c>
      <c r="F66" s="14"/>
    </row>
    <row r="67" spans="2:6" ht="15.75" hidden="1">
      <c r="B67" s="13">
        <v>7</v>
      </c>
      <c r="C67" s="13" t="s">
        <v>88</v>
      </c>
      <c r="D67" s="15" t="s">
        <v>89</v>
      </c>
      <c r="E67" s="14">
        <v>15</v>
      </c>
      <c r="F67" s="14"/>
    </row>
    <row r="68" spans="2:6" ht="15.75" hidden="1">
      <c r="B68" s="13">
        <v>7</v>
      </c>
      <c r="C68" s="13" t="s">
        <v>88</v>
      </c>
      <c r="D68" s="13" t="s">
        <v>90</v>
      </c>
      <c r="E68" s="14">
        <v>60</v>
      </c>
      <c r="F68" s="14"/>
    </row>
    <row r="69" spans="2:6" ht="15.75" hidden="1">
      <c r="B69" s="13">
        <v>7</v>
      </c>
      <c r="C69" s="13" t="s">
        <v>91</v>
      </c>
      <c r="D69" s="15" t="s">
        <v>80</v>
      </c>
      <c r="E69" s="14">
        <v>500</v>
      </c>
      <c r="F69" s="14"/>
    </row>
    <row r="70" spans="2:6" ht="15.75" hidden="1">
      <c r="B70" s="13">
        <v>7</v>
      </c>
      <c r="C70" s="13" t="s">
        <v>91</v>
      </c>
      <c r="D70" s="15" t="s">
        <v>92</v>
      </c>
      <c r="E70" s="14">
        <v>1200</v>
      </c>
      <c r="F70" s="14"/>
    </row>
    <row r="71" spans="2:6" ht="15.75" hidden="1">
      <c r="B71" s="13">
        <v>7</v>
      </c>
      <c r="C71" s="13" t="s">
        <v>91</v>
      </c>
      <c r="D71" s="15" t="s">
        <v>93</v>
      </c>
      <c r="E71" s="14">
        <v>650</v>
      </c>
      <c r="F71" s="14"/>
    </row>
    <row r="72" spans="2:6" ht="15.75" hidden="1">
      <c r="B72" s="13">
        <v>7</v>
      </c>
      <c r="C72" s="13" t="s">
        <v>91</v>
      </c>
      <c r="D72" s="15" t="s">
        <v>94</v>
      </c>
      <c r="E72" s="14">
        <v>175</v>
      </c>
      <c r="F72" s="14"/>
    </row>
    <row r="73" spans="2:6" ht="15.75" hidden="1">
      <c r="B73" s="13">
        <v>7</v>
      </c>
      <c r="C73" s="13" t="s">
        <v>91</v>
      </c>
      <c r="D73" s="15" t="s">
        <v>95</v>
      </c>
      <c r="E73" s="14">
        <v>450</v>
      </c>
      <c r="F73" s="14"/>
    </row>
    <row r="74" spans="2:6" ht="15.75" hidden="1">
      <c r="B74" s="13">
        <v>7</v>
      </c>
      <c r="C74" s="13" t="s">
        <v>108</v>
      </c>
      <c r="D74" s="13" t="s">
        <v>60</v>
      </c>
      <c r="E74" s="14">
        <v>29003.63</v>
      </c>
      <c r="F74" s="14"/>
    </row>
    <row r="75" spans="2:6" ht="15.75" hidden="1">
      <c r="B75" s="13">
        <v>7</v>
      </c>
      <c r="C75" s="13" t="s">
        <v>109</v>
      </c>
      <c r="D75" s="13" t="s">
        <v>66</v>
      </c>
      <c r="E75" s="14">
        <v>84.62</v>
      </c>
      <c r="F75" s="14"/>
    </row>
    <row r="76" spans="2:6" ht="15.75" hidden="1">
      <c r="B76" s="13">
        <v>7</v>
      </c>
      <c r="C76" s="13" t="s">
        <v>109</v>
      </c>
      <c r="D76" s="15" t="s">
        <v>60</v>
      </c>
      <c r="E76" s="14">
        <v>92373</v>
      </c>
      <c r="F76" s="14"/>
    </row>
    <row r="77" spans="2:6" ht="15.75" hidden="1">
      <c r="B77" s="13">
        <v>8</v>
      </c>
      <c r="C77" s="13" t="s">
        <v>110</v>
      </c>
      <c r="D77" s="15" t="s">
        <v>60</v>
      </c>
      <c r="E77" s="14">
        <v>60455.74</v>
      </c>
      <c r="F77" s="14"/>
    </row>
    <row r="78" spans="2:6" ht="15.75" hidden="1">
      <c r="B78" s="13">
        <v>8</v>
      </c>
      <c r="C78" s="13" t="s">
        <v>112</v>
      </c>
      <c r="D78" s="13" t="s">
        <v>66</v>
      </c>
      <c r="E78" s="14">
        <v>38.94</v>
      </c>
      <c r="F78" s="14"/>
    </row>
    <row r="79" spans="2:6" ht="15.75" hidden="1">
      <c r="B79" s="13">
        <v>8</v>
      </c>
      <c r="C79" s="13" t="s">
        <v>113</v>
      </c>
      <c r="D79" s="13" t="s">
        <v>60</v>
      </c>
      <c r="E79" s="14">
        <v>19337.59</v>
      </c>
      <c r="F79" s="14"/>
    </row>
    <row r="80" spans="2:6" ht="15.75" hidden="1">
      <c r="B80" s="13">
        <v>9</v>
      </c>
      <c r="C80" s="13" t="s">
        <v>114</v>
      </c>
      <c r="D80" s="13" t="s">
        <v>60</v>
      </c>
      <c r="E80" s="14">
        <v>9346.1200000000008</v>
      </c>
      <c r="F80" s="14"/>
    </row>
    <row r="81" spans="2:7" ht="15.75" hidden="1">
      <c r="B81" s="13">
        <v>10</v>
      </c>
      <c r="C81" s="13" t="s">
        <v>115</v>
      </c>
      <c r="D81" s="15" t="s">
        <v>60</v>
      </c>
      <c r="E81" s="14">
        <v>10347.44</v>
      </c>
      <c r="F81" s="14"/>
    </row>
    <row r="82" spans="2:7" ht="15.75" hidden="1">
      <c r="B82" s="13">
        <v>11</v>
      </c>
      <c r="C82" s="13" t="s">
        <v>111</v>
      </c>
      <c r="D82" s="15" t="s">
        <v>60</v>
      </c>
      <c r="E82" s="14">
        <v>117658.34</v>
      </c>
      <c r="F82" s="14"/>
    </row>
    <row r="83" spans="2:7" ht="15.75" hidden="1">
      <c r="B83" s="13">
        <v>11</v>
      </c>
      <c r="C83" s="13" t="s">
        <v>116</v>
      </c>
      <c r="D83" s="13" t="s">
        <v>60</v>
      </c>
      <c r="E83" s="14">
        <v>21188.71</v>
      </c>
      <c r="F83" s="14"/>
    </row>
    <row r="84" spans="2:7" ht="15.75" hidden="1">
      <c r="B84" s="13">
        <v>12</v>
      </c>
      <c r="C84" s="13" t="s">
        <v>51</v>
      </c>
      <c r="D84" s="15" t="s">
        <v>53</v>
      </c>
      <c r="E84" s="14"/>
      <c r="F84" s="14">
        <v>-667.8</v>
      </c>
      <c r="G84" t="s">
        <v>303</v>
      </c>
    </row>
    <row r="85" spans="2:7" ht="15.75" hidden="1">
      <c r="B85" s="13">
        <v>12</v>
      </c>
      <c r="C85" s="13" t="s">
        <v>37</v>
      </c>
      <c r="D85" s="13" t="s">
        <v>40</v>
      </c>
      <c r="E85" s="14">
        <v>1000</v>
      </c>
      <c r="F85" s="14"/>
    </row>
    <row r="86" spans="2:7" ht="15.75" hidden="1">
      <c r="B86" s="13">
        <v>12</v>
      </c>
      <c r="C86" s="13" t="s">
        <v>37</v>
      </c>
      <c r="D86" s="13" t="s">
        <v>41</v>
      </c>
      <c r="E86" s="14">
        <v>210</v>
      </c>
      <c r="F86" s="14"/>
    </row>
    <row r="87" spans="2:7" ht="15.75" hidden="1">
      <c r="B87" s="13">
        <v>12</v>
      </c>
      <c r="C87" s="13" t="s">
        <v>117</v>
      </c>
      <c r="D87" s="13" t="s">
        <v>60</v>
      </c>
      <c r="E87" s="14">
        <v>3923.2</v>
      </c>
      <c r="F87" s="14"/>
    </row>
    <row r="88" spans="2:7" ht="15.75">
      <c r="B88" s="13">
        <v>13</v>
      </c>
      <c r="C88" s="13" t="s">
        <v>24</v>
      </c>
      <c r="D88" s="13" t="s">
        <v>31</v>
      </c>
      <c r="E88" s="14"/>
      <c r="F88" s="14">
        <v>329799.38</v>
      </c>
    </row>
    <row r="89" spans="2:7" ht="15.75">
      <c r="B89" s="13">
        <v>13</v>
      </c>
      <c r="C89" s="13" t="s">
        <v>24</v>
      </c>
      <c r="D89" s="13" t="s">
        <v>30</v>
      </c>
      <c r="E89" s="14"/>
      <c r="F89" s="14">
        <v>473133.34</v>
      </c>
      <c r="G89" t="s">
        <v>303</v>
      </c>
    </row>
    <row r="90" spans="2:7" ht="15.75">
      <c r="B90" s="13">
        <v>13</v>
      </c>
      <c r="C90" s="13" t="s">
        <v>24</v>
      </c>
      <c r="D90" s="13" t="s">
        <v>32</v>
      </c>
      <c r="E90" s="14"/>
      <c r="F90" s="14">
        <v>901281.76</v>
      </c>
      <c r="G90" t="s">
        <v>303</v>
      </c>
    </row>
    <row r="91" spans="2:7" ht="15.75">
      <c r="B91" s="13">
        <v>13</v>
      </c>
      <c r="C91" s="13" t="s">
        <v>24</v>
      </c>
      <c r="D91" s="13" t="s">
        <v>29</v>
      </c>
      <c r="E91" s="14"/>
      <c r="F91" s="14">
        <v>1041399</v>
      </c>
      <c r="G91" t="s">
        <v>303</v>
      </c>
    </row>
    <row r="92" spans="2:7" ht="15.75" hidden="1">
      <c r="B92" s="15">
        <v>13</v>
      </c>
      <c r="C92" s="15" t="s">
        <v>236</v>
      </c>
      <c r="D92" s="13" t="s">
        <v>219</v>
      </c>
      <c r="E92" s="14">
        <v>12566.92</v>
      </c>
      <c r="F92" s="14"/>
    </row>
    <row r="93" spans="2:7" ht="15.75" hidden="1">
      <c r="B93" s="13">
        <v>14</v>
      </c>
      <c r="C93" s="13" t="s">
        <v>118</v>
      </c>
      <c r="D93" s="15" t="s">
        <v>60</v>
      </c>
      <c r="E93" s="14">
        <v>15161.96</v>
      </c>
      <c r="F93" s="14"/>
    </row>
    <row r="94" spans="2:7" ht="15.75" hidden="1">
      <c r="B94" s="15">
        <v>14</v>
      </c>
      <c r="C94" s="13" t="s">
        <v>119</v>
      </c>
      <c r="D94" s="15" t="s">
        <v>92</v>
      </c>
      <c r="E94" s="14">
        <v>1500</v>
      </c>
      <c r="F94" s="14"/>
    </row>
    <row r="95" spans="2:7" ht="15.75" hidden="1">
      <c r="B95" s="15">
        <v>14</v>
      </c>
      <c r="C95" s="13" t="s">
        <v>120</v>
      </c>
      <c r="D95" s="15" t="s">
        <v>121</v>
      </c>
      <c r="E95" s="14">
        <v>1000</v>
      </c>
      <c r="F95" s="14"/>
    </row>
    <row r="96" spans="2:7" ht="15.75" hidden="1">
      <c r="B96" s="15">
        <v>14</v>
      </c>
      <c r="C96" s="13" t="s">
        <v>122</v>
      </c>
      <c r="D96" s="15" t="s">
        <v>123</v>
      </c>
      <c r="E96" s="14">
        <v>500</v>
      </c>
      <c r="F96" s="14"/>
    </row>
    <row r="97" spans="2:6" ht="15.75" hidden="1">
      <c r="B97" s="15">
        <v>14</v>
      </c>
      <c r="C97" s="13" t="s">
        <v>122</v>
      </c>
      <c r="D97" s="13" t="s">
        <v>92</v>
      </c>
      <c r="E97" s="14">
        <v>2400</v>
      </c>
      <c r="F97" s="14"/>
    </row>
    <row r="98" spans="2:6" ht="15.75" hidden="1">
      <c r="B98" s="15">
        <v>14</v>
      </c>
      <c r="C98" s="13" t="s">
        <v>122</v>
      </c>
      <c r="D98" s="13" t="s">
        <v>124</v>
      </c>
      <c r="E98" s="14">
        <v>450</v>
      </c>
      <c r="F98" s="14"/>
    </row>
    <row r="99" spans="2:6" ht="15.75" hidden="1">
      <c r="B99" s="15">
        <v>14</v>
      </c>
      <c r="C99" s="13" t="s">
        <v>125</v>
      </c>
      <c r="D99" s="13" t="s">
        <v>126</v>
      </c>
      <c r="E99" s="14">
        <v>275</v>
      </c>
      <c r="F99" s="14"/>
    </row>
    <row r="100" spans="2:6" ht="15.75" hidden="1">
      <c r="B100" s="15">
        <v>14</v>
      </c>
      <c r="C100" s="13" t="s">
        <v>125</v>
      </c>
      <c r="D100" s="13" t="s">
        <v>127</v>
      </c>
      <c r="E100" s="14">
        <v>400</v>
      </c>
      <c r="F100" s="14"/>
    </row>
    <row r="101" spans="2:6" ht="15.75" hidden="1">
      <c r="B101" s="15">
        <v>14</v>
      </c>
      <c r="C101" s="13" t="s">
        <v>125</v>
      </c>
      <c r="D101" s="13" t="s">
        <v>128</v>
      </c>
      <c r="E101" s="14">
        <v>243.75</v>
      </c>
      <c r="F101" s="14"/>
    </row>
    <row r="102" spans="2:6" ht="15.75" hidden="1">
      <c r="B102" s="15">
        <v>14</v>
      </c>
      <c r="C102" s="13" t="s">
        <v>129</v>
      </c>
      <c r="D102" s="15" t="s">
        <v>79</v>
      </c>
      <c r="E102" s="14">
        <v>11353.04</v>
      </c>
      <c r="F102" s="14"/>
    </row>
    <row r="103" spans="2:6" ht="15.75" hidden="1">
      <c r="B103" s="15">
        <v>14</v>
      </c>
      <c r="C103" s="13" t="s">
        <v>129</v>
      </c>
      <c r="D103" s="13" t="s">
        <v>123</v>
      </c>
      <c r="E103" s="14">
        <v>1073</v>
      </c>
      <c r="F103" s="14"/>
    </row>
    <row r="104" spans="2:6" ht="15.75" hidden="1">
      <c r="B104" s="15">
        <v>14</v>
      </c>
      <c r="C104" s="13" t="s">
        <v>130</v>
      </c>
      <c r="D104" s="15" t="s">
        <v>131</v>
      </c>
      <c r="E104" s="14">
        <v>60</v>
      </c>
      <c r="F104" s="14"/>
    </row>
    <row r="105" spans="2:6" ht="15.75" hidden="1">
      <c r="B105" s="15">
        <v>14</v>
      </c>
      <c r="C105" s="13" t="s">
        <v>130</v>
      </c>
      <c r="D105" s="15" t="s">
        <v>132</v>
      </c>
      <c r="E105" s="14">
        <v>45</v>
      </c>
      <c r="F105" s="14"/>
    </row>
    <row r="106" spans="2:6" ht="15.75" hidden="1">
      <c r="B106" s="15">
        <v>14</v>
      </c>
      <c r="C106" s="13" t="s">
        <v>130</v>
      </c>
      <c r="D106" s="15" t="s">
        <v>90</v>
      </c>
      <c r="E106" s="14">
        <v>30</v>
      </c>
      <c r="F106" s="14"/>
    </row>
    <row r="107" spans="2:6" ht="15.75" hidden="1">
      <c r="B107" s="15">
        <v>14</v>
      </c>
      <c r="C107" s="13" t="s">
        <v>133</v>
      </c>
      <c r="D107" s="13" t="s">
        <v>134</v>
      </c>
      <c r="E107" s="14">
        <v>175</v>
      </c>
      <c r="F107" s="14"/>
    </row>
    <row r="108" spans="2:6" ht="15.75" hidden="1">
      <c r="B108" s="15">
        <v>14</v>
      </c>
      <c r="C108" s="13" t="s">
        <v>135</v>
      </c>
      <c r="D108" s="13" t="s">
        <v>136</v>
      </c>
      <c r="E108" s="14">
        <v>2250</v>
      </c>
      <c r="F108" s="14"/>
    </row>
    <row r="109" spans="2:6" ht="15.75" hidden="1">
      <c r="B109" s="15">
        <v>14</v>
      </c>
      <c r="C109" s="13" t="s">
        <v>135</v>
      </c>
      <c r="D109" s="13" t="s">
        <v>137</v>
      </c>
      <c r="E109" s="14">
        <v>700</v>
      </c>
      <c r="F109" s="14"/>
    </row>
    <row r="110" spans="2:6" ht="15.75" hidden="1">
      <c r="B110" s="15">
        <v>14</v>
      </c>
      <c r="C110" s="13" t="s">
        <v>138</v>
      </c>
      <c r="D110" s="13" t="s">
        <v>139</v>
      </c>
      <c r="E110" s="14">
        <v>5000</v>
      </c>
      <c r="F110" s="14"/>
    </row>
    <row r="111" spans="2:6" ht="15.75" hidden="1">
      <c r="B111" s="15">
        <v>14</v>
      </c>
      <c r="C111" s="13" t="s">
        <v>140</v>
      </c>
      <c r="D111" s="13" t="s">
        <v>141</v>
      </c>
      <c r="E111" s="14">
        <v>5000</v>
      </c>
      <c r="F111" s="14"/>
    </row>
    <row r="112" spans="2:6" ht="15.75" hidden="1">
      <c r="B112" s="15">
        <v>14</v>
      </c>
      <c r="C112" s="13" t="s">
        <v>142</v>
      </c>
      <c r="D112" s="13" t="s">
        <v>71</v>
      </c>
      <c r="E112" s="14">
        <v>770.66</v>
      </c>
      <c r="F112" s="14"/>
    </row>
    <row r="113" spans="2:6" ht="15.75" hidden="1">
      <c r="B113" s="15">
        <v>14</v>
      </c>
      <c r="C113" s="13" t="s">
        <v>142</v>
      </c>
      <c r="D113" s="13" t="s">
        <v>98</v>
      </c>
      <c r="E113" s="14">
        <v>94</v>
      </c>
      <c r="F113" s="14"/>
    </row>
    <row r="114" spans="2:6" ht="15.75" hidden="1">
      <c r="B114" s="15">
        <v>14</v>
      </c>
      <c r="C114" s="13" t="s">
        <v>142</v>
      </c>
      <c r="D114" s="13" t="s">
        <v>143</v>
      </c>
      <c r="E114" s="14">
        <v>15</v>
      </c>
      <c r="F114" s="14"/>
    </row>
    <row r="115" spans="2:6" ht="15.75" hidden="1">
      <c r="B115" s="13">
        <v>14</v>
      </c>
      <c r="C115" s="13" t="s">
        <v>177</v>
      </c>
      <c r="D115" s="13" t="s">
        <v>66</v>
      </c>
      <c r="E115" s="14">
        <v>79.92</v>
      </c>
      <c r="F115" s="14"/>
    </row>
    <row r="116" spans="2:6" ht="15.75" hidden="1">
      <c r="B116" s="13">
        <v>14</v>
      </c>
      <c r="C116" s="13" t="s">
        <v>177</v>
      </c>
      <c r="D116" s="15" t="s">
        <v>60</v>
      </c>
      <c r="E116" s="14">
        <v>107223.17</v>
      </c>
      <c r="F116" s="14"/>
    </row>
    <row r="117" spans="2:6" ht="15.75" hidden="1">
      <c r="B117" s="13">
        <v>15</v>
      </c>
      <c r="C117" s="13" t="s">
        <v>37</v>
      </c>
      <c r="D117" s="13" t="s">
        <v>42</v>
      </c>
      <c r="E117" s="14">
        <v>113274</v>
      </c>
      <c r="F117" s="14"/>
    </row>
    <row r="118" spans="2:6" ht="15.75" hidden="1">
      <c r="B118" s="15">
        <v>15</v>
      </c>
      <c r="C118" s="13" t="s">
        <v>144</v>
      </c>
      <c r="D118" s="13" t="s">
        <v>145</v>
      </c>
      <c r="E118" s="14">
        <v>534</v>
      </c>
      <c r="F118" s="14"/>
    </row>
    <row r="119" spans="2:6" ht="15.75" hidden="1">
      <c r="B119" s="15">
        <v>15</v>
      </c>
      <c r="C119" s="13" t="s">
        <v>146</v>
      </c>
      <c r="D119" s="13" t="s">
        <v>60</v>
      </c>
      <c r="E119" s="14">
        <v>81465.009999999995</v>
      </c>
      <c r="F119" s="14"/>
    </row>
    <row r="120" spans="2:6" ht="15.75" hidden="1">
      <c r="B120" s="13">
        <v>15</v>
      </c>
      <c r="C120" s="13" t="s">
        <v>178</v>
      </c>
      <c r="D120" s="13" t="s">
        <v>66</v>
      </c>
      <c r="E120" s="14">
        <v>44.52</v>
      </c>
      <c r="F120" s="14"/>
    </row>
    <row r="121" spans="2:6" ht="15.75" hidden="1">
      <c r="B121" s="13">
        <v>15</v>
      </c>
      <c r="C121" s="13" t="s">
        <v>178</v>
      </c>
      <c r="D121" s="13" t="s">
        <v>60</v>
      </c>
      <c r="E121" s="14">
        <v>44841.11</v>
      </c>
      <c r="F121" s="14"/>
    </row>
    <row r="122" spans="2:6" ht="15.75" hidden="1">
      <c r="B122" s="15">
        <v>16</v>
      </c>
      <c r="C122" s="13" t="s">
        <v>147</v>
      </c>
      <c r="D122" s="13" t="s">
        <v>60</v>
      </c>
      <c r="E122" s="14">
        <v>8141.68</v>
      </c>
      <c r="F122" s="14"/>
    </row>
    <row r="123" spans="2:6" ht="15.75" hidden="1">
      <c r="B123" s="15">
        <v>17</v>
      </c>
      <c r="C123" s="13" t="s">
        <v>148</v>
      </c>
      <c r="D123" s="13" t="s">
        <v>60</v>
      </c>
      <c r="E123" s="14">
        <v>8541.42</v>
      </c>
      <c r="F123" s="14"/>
    </row>
    <row r="124" spans="2:6" ht="15.75" hidden="1">
      <c r="B124" s="13">
        <v>18</v>
      </c>
      <c r="C124" s="13" t="s">
        <v>37</v>
      </c>
      <c r="D124" s="13" t="s">
        <v>40</v>
      </c>
      <c r="E124" s="14">
        <v>55</v>
      </c>
      <c r="F124" s="14"/>
    </row>
    <row r="125" spans="2:6" ht="15.75" hidden="1">
      <c r="B125" s="15">
        <v>18</v>
      </c>
      <c r="C125" s="13" t="s">
        <v>149</v>
      </c>
      <c r="D125" s="13" t="s">
        <v>72</v>
      </c>
      <c r="E125" s="14">
        <v>33.54</v>
      </c>
      <c r="F125" s="14"/>
    </row>
    <row r="126" spans="2:6" ht="15.75" hidden="1">
      <c r="B126" s="15">
        <v>18</v>
      </c>
      <c r="C126" s="13" t="s">
        <v>149</v>
      </c>
      <c r="D126" s="15" t="s">
        <v>98</v>
      </c>
      <c r="E126" s="14">
        <v>0.2</v>
      </c>
      <c r="F126" s="14"/>
    </row>
    <row r="127" spans="2:6" ht="15.75" hidden="1">
      <c r="B127" s="15">
        <v>18</v>
      </c>
      <c r="C127" s="13" t="s">
        <v>150</v>
      </c>
      <c r="D127" s="13" t="s">
        <v>60</v>
      </c>
      <c r="E127" s="14">
        <v>20179.259999999998</v>
      </c>
      <c r="F127" s="14"/>
    </row>
    <row r="128" spans="2:6" ht="15.75" hidden="1">
      <c r="B128" s="13">
        <v>18</v>
      </c>
      <c r="C128" s="13" t="s">
        <v>179</v>
      </c>
      <c r="D128" s="13" t="s">
        <v>60</v>
      </c>
      <c r="E128" s="14">
        <v>9510.9500000000007</v>
      </c>
      <c r="F128" s="14"/>
    </row>
    <row r="129" spans="2:6" ht="15.75" hidden="1">
      <c r="B129" s="15">
        <v>19</v>
      </c>
      <c r="C129" s="13" t="s">
        <v>151</v>
      </c>
      <c r="D129" s="13" t="s">
        <v>60</v>
      </c>
      <c r="E129" s="14">
        <v>19846.04</v>
      </c>
      <c r="F129" s="14"/>
    </row>
    <row r="130" spans="2:6" ht="15.75" hidden="1">
      <c r="B130" s="13">
        <v>19</v>
      </c>
      <c r="C130" s="13" t="s">
        <v>180</v>
      </c>
      <c r="D130" s="15" t="s">
        <v>66</v>
      </c>
      <c r="E130" s="14">
        <v>4753.16</v>
      </c>
      <c r="F130" s="14"/>
    </row>
    <row r="131" spans="2:6" ht="15.75" hidden="1">
      <c r="B131" s="13">
        <v>19</v>
      </c>
      <c r="C131" s="13" t="s">
        <v>180</v>
      </c>
      <c r="D131" s="13" t="s">
        <v>60</v>
      </c>
      <c r="E131" s="14">
        <v>116001.21</v>
      </c>
      <c r="F131" s="14"/>
    </row>
    <row r="132" spans="2:6" ht="15.75" hidden="1">
      <c r="B132" s="13">
        <v>19</v>
      </c>
      <c r="C132" s="13" t="s">
        <v>198</v>
      </c>
      <c r="D132" s="13" t="s">
        <v>92</v>
      </c>
      <c r="E132" s="14">
        <v>300</v>
      </c>
      <c r="F132" s="14"/>
    </row>
    <row r="133" spans="2:6" ht="15.75" hidden="1">
      <c r="B133" s="13">
        <v>19</v>
      </c>
      <c r="C133" s="13" t="s">
        <v>199</v>
      </c>
      <c r="D133" s="13" t="s">
        <v>200</v>
      </c>
      <c r="E133" s="14">
        <v>2095</v>
      </c>
      <c r="F133" s="14"/>
    </row>
    <row r="134" spans="2:6" ht="15.75" hidden="1">
      <c r="B134" s="13">
        <v>19</v>
      </c>
      <c r="C134" s="13" t="s">
        <v>201</v>
      </c>
      <c r="D134" s="13" t="s">
        <v>194</v>
      </c>
      <c r="E134" s="14">
        <v>7286.94</v>
      </c>
      <c r="F134" s="14"/>
    </row>
    <row r="135" spans="2:6" ht="15.75" hidden="1">
      <c r="B135" s="13">
        <v>19</v>
      </c>
      <c r="C135" s="13" t="s">
        <v>201</v>
      </c>
      <c r="D135" s="13" t="s">
        <v>195</v>
      </c>
      <c r="E135" s="14">
        <v>1.05</v>
      </c>
      <c r="F135" s="14"/>
    </row>
    <row r="136" spans="2:6" ht="15.75" hidden="1">
      <c r="B136" s="13">
        <v>19</v>
      </c>
      <c r="C136" s="13" t="s">
        <v>88</v>
      </c>
      <c r="D136" s="13" t="s">
        <v>87</v>
      </c>
      <c r="E136" s="14">
        <v>709.96</v>
      </c>
      <c r="F136" s="14"/>
    </row>
    <row r="137" spans="2:6" ht="15.75" hidden="1">
      <c r="B137" s="13">
        <v>19</v>
      </c>
      <c r="C137" s="13" t="s">
        <v>88</v>
      </c>
      <c r="D137" s="13" t="s">
        <v>202</v>
      </c>
      <c r="E137" s="14">
        <v>150</v>
      </c>
      <c r="F137" s="14"/>
    </row>
    <row r="138" spans="2:6" ht="15.75" hidden="1">
      <c r="B138" s="13">
        <v>19</v>
      </c>
      <c r="C138" s="13" t="s">
        <v>88</v>
      </c>
      <c r="D138" s="13" t="s">
        <v>203</v>
      </c>
      <c r="E138" s="14">
        <v>1189</v>
      </c>
      <c r="F138" s="14"/>
    </row>
    <row r="139" spans="2:6" ht="15.75" hidden="1">
      <c r="B139" s="13">
        <v>19</v>
      </c>
      <c r="C139" s="13" t="s">
        <v>88</v>
      </c>
      <c r="D139" s="13" t="s">
        <v>204</v>
      </c>
      <c r="E139" s="14">
        <v>200</v>
      </c>
      <c r="F139" s="14"/>
    </row>
    <row r="140" spans="2:6" ht="15.75" hidden="1">
      <c r="B140" s="13">
        <v>19</v>
      </c>
      <c r="C140" s="13" t="s">
        <v>205</v>
      </c>
      <c r="D140" s="13" t="s">
        <v>206</v>
      </c>
      <c r="E140" s="14">
        <v>31.46</v>
      </c>
      <c r="F140" s="14"/>
    </row>
    <row r="141" spans="2:6" ht="15.75" hidden="1">
      <c r="B141" s="13">
        <v>19</v>
      </c>
      <c r="C141" s="13" t="s">
        <v>207</v>
      </c>
      <c r="D141" s="13" t="s">
        <v>208</v>
      </c>
      <c r="E141" s="14">
        <v>20753.310000000001</v>
      </c>
      <c r="F141" s="14"/>
    </row>
    <row r="142" spans="2:6" ht="15.75" hidden="1">
      <c r="B142" s="13">
        <v>19</v>
      </c>
      <c r="C142" s="13" t="s">
        <v>207</v>
      </c>
      <c r="D142" s="13" t="s">
        <v>209</v>
      </c>
      <c r="E142" s="14">
        <v>70</v>
      </c>
      <c r="F142" s="14"/>
    </row>
    <row r="143" spans="2:6" ht="15.75" hidden="1">
      <c r="B143" s="13">
        <v>19</v>
      </c>
      <c r="C143" s="13" t="s">
        <v>207</v>
      </c>
      <c r="D143" s="13" t="s">
        <v>210</v>
      </c>
      <c r="E143" s="14">
        <v>120</v>
      </c>
      <c r="F143" s="14"/>
    </row>
    <row r="144" spans="2:6" ht="15.75" hidden="1">
      <c r="B144" s="13">
        <v>19</v>
      </c>
      <c r="C144" s="13" t="s">
        <v>207</v>
      </c>
      <c r="D144" s="15" t="s">
        <v>211</v>
      </c>
      <c r="E144" s="14">
        <v>190</v>
      </c>
      <c r="F144" s="14"/>
    </row>
    <row r="145" spans="2:12" ht="15.75" hidden="1">
      <c r="B145" s="13">
        <v>19</v>
      </c>
      <c r="C145" s="13" t="s">
        <v>207</v>
      </c>
      <c r="D145" s="13" t="s">
        <v>212</v>
      </c>
      <c r="E145" s="14">
        <v>415</v>
      </c>
      <c r="F145" s="14"/>
    </row>
    <row r="146" spans="2:12" ht="15.75" hidden="1">
      <c r="B146" s="13">
        <v>19</v>
      </c>
      <c r="C146" s="13" t="s">
        <v>207</v>
      </c>
      <c r="D146" s="13" t="s">
        <v>213</v>
      </c>
      <c r="E146" s="14">
        <v>1017</v>
      </c>
      <c r="F146" s="14"/>
    </row>
    <row r="147" spans="2:12" ht="15.75" hidden="1">
      <c r="B147" s="13">
        <v>19</v>
      </c>
      <c r="C147" s="13" t="s">
        <v>207</v>
      </c>
      <c r="D147" s="13" t="s">
        <v>214</v>
      </c>
      <c r="E147" s="14">
        <v>2535</v>
      </c>
      <c r="F147" s="14"/>
    </row>
    <row r="148" spans="2:12" ht="15.75">
      <c r="B148" s="13">
        <v>20</v>
      </c>
      <c r="C148" s="13" t="s">
        <v>24</v>
      </c>
      <c r="D148" s="13" t="s">
        <v>35</v>
      </c>
      <c r="E148" s="14"/>
      <c r="F148" s="14">
        <v>43152.2</v>
      </c>
      <c r="G148" t="s">
        <v>307</v>
      </c>
    </row>
    <row r="149" spans="2:12" ht="15.75">
      <c r="B149" s="13">
        <v>20</v>
      </c>
      <c r="C149" s="13" t="s">
        <v>24</v>
      </c>
      <c r="D149" s="13" t="s">
        <v>34</v>
      </c>
      <c r="E149" s="14"/>
      <c r="F149" s="19">
        <v>145220.01</v>
      </c>
      <c r="G149" t="s">
        <v>303</v>
      </c>
    </row>
    <row r="150" spans="2:12" ht="15.75">
      <c r="B150" s="13">
        <v>20</v>
      </c>
      <c r="C150" s="13" t="s">
        <v>24</v>
      </c>
      <c r="D150" s="13" t="s">
        <v>33</v>
      </c>
      <c r="E150" s="14"/>
      <c r="F150" s="14">
        <v>417196.89</v>
      </c>
      <c r="I150" s="21">
        <f>+F150-E151-E152</f>
        <v>395752.7</v>
      </c>
      <c r="L150">
        <v>383544.95</v>
      </c>
    </row>
    <row r="151" spans="2:12" ht="15.75">
      <c r="B151" s="13">
        <v>20</v>
      </c>
      <c r="C151" s="13" t="s">
        <v>24</v>
      </c>
      <c r="D151" s="13" t="s">
        <v>21</v>
      </c>
      <c r="E151" s="14">
        <v>20474.189999999999</v>
      </c>
      <c r="F151" s="14"/>
      <c r="G151" t="s">
        <v>304</v>
      </c>
      <c r="L151" s="21">
        <f>+L150-I150</f>
        <v>-12207.75</v>
      </c>
    </row>
    <row r="152" spans="2:12" ht="15.75">
      <c r="B152" s="13">
        <v>20</v>
      </c>
      <c r="C152" s="13" t="s">
        <v>24</v>
      </c>
      <c r="D152" s="13" t="s">
        <v>28</v>
      </c>
      <c r="E152" s="14">
        <v>970</v>
      </c>
      <c r="F152" s="14"/>
      <c r="G152" t="s">
        <v>304</v>
      </c>
    </row>
    <row r="153" spans="2:12" ht="15.75" hidden="1">
      <c r="B153" s="15">
        <v>20</v>
      </c>
      <c r="C153" s="13" t="s">
        <v>152</v>
      </c>
      <c r="D153" s="13" t="s">
        <v>60</v>
      </c>
      <c r="E153" s="14">
        <v>5907.02</v>
      </c>
      <c r="F153" s="14"/>
    </row>
    <row r="154" spans="2:12" ht="15.75" hidden="1">
      <c r="B154" s="15">
        <v>20</v>
      </c>
      <c r="C154" s="13" t="s">
        <v>153</v>
      </c>
      <c r="D154" s="13" t="s">
        <v>71</v>
      </c>
      <c r="E154" s="14">
        <v>542.29</v>
      </c>
      <c r="F154" s="14"/>
    </row>
    <row r="155" spans="2:12" ht="15.75" hidden="1">
      <c r="B155" s="15">
        <v>20</v>
      </c>
      <c r="C155" s="13" t="s">
        <v>153</v>
      </c>
      <c r="D155" s="13" t="s">
        <v>154</v>
      </c>
      <c r="E155" s="14">
        <v>143.97999999999999</v>
      </c>
      <c r="F155" s="14"/>
    </row>
    <row r="156" spans="2:12" ht="15.75" hidden="1">
      <c r="B156" s="15">
        <v>20</v>
      </c>
      <c r="C156" s="13" t="s">
        <v>153</v>
      </c>
      <c r="D156" s="13" t="s">
        <v>98</v>
      </c>
      <c r="E156" s="14">
        <v>106.74</v>
      </c>
      <c r="F156" s="14"/>
    </row>
    <row r="157" spans="2:12" ht="15.75" hidden="1">
      <c r="B157" s="15">
        <v>20</v>
      </c>
      <c r="C157" s="13" t="s">
        <v>153</v>
      </c>
      <c r="D157" s="13" t="s">
        <v>143</v>
      </c>
      <c r="E157" s="14">
        <v>25</v>
      </c>
      <c r="F157" s="14"/>
    </row>
    <row r="158" spans="2:12" ht="15.75" hidden="1">
      <c r="B158" s="13">
        <v>20</v>
      </c>
      <c r="C158" s="13" t="s">
        <v>181</v>
      </c>
      <c r="D158" s="13" t="s">
        <v>60</v>
      </c>
      <c r="E158" s="14">
        <v>22059.62</v>
      </c>
      <c r="F158" s="14"/>
    </row>
    <row r="159" spans="2:12" ht="15.75" hidden="1">
      <c r="B159" s="15">
        <v>21</v>
      </c>
      <c r="C159" s="15" t="s">
        <v>155</v>
      </c>
      <c r="D159" s="15" t="s">
        <v>131</v>
      </c>
      <c r="E159" s="16">
        <v>60</v>
      </c>
      <c r="F159" s="18"/>
    </row>
    <row r="160" spans="2:12" ht="15.75" hidden="1">
      <c r="B160" s="15">
        <v>21</v>
      </c>
      <c r="C160" s="15" t="s">
        <v>155</v>
      </c>
      <c r="D160" s="13" t="s">
        <v>132</v>
      </c>
      <c r="E160" s="14">
        <v>45</v>
      </c>
      <c r="F160" s="14"/>
    </row>
    <row r="161" spans="2:6" ht="15.75" hidden="1">
      <c r="B161" s="15">
        <v>21</v>
      </c>
      <c r="C161" s="15" t="s">
        <v>155</v>
      </c>
      <c r="D161" s="13" t="s">
        <v>90</v>
      </c>
      <c r="E161" s="14">
        <v>165</v>
      </c>
      <c r="F161" s="14"/>
    </row>
    <row r="162" spans="2:6" ht="15.75" hidden="1">
      <c r="B162" s="15">
        <v>21</v>
      </c>
      <c r="C162" s="13" t="s">
        <v>156</v>
      </c>
      <c r="D162" s="13" t="s">
        <v>157</v>
      </c>
      <c r="E162" s="14">
        <v>75</v>
      </c>
      <c r="F162" s="14"/>
    </row>
    <row r="163" spans="2:6" ht="15.75" hidden="1">
      <c r="B163" s="15">
        <v>21</v>
      </c>
      <c r="C163" s="13" t="s">
        <v>156</v>
      </c>
      <c r="D163" s="13" t="s">
        <v>158</v>
      </c>
      <c r="E163" s="14">
        <v>40</v>
      </c>
      <c r="F163" s="14"/>
    </row>
    <row r="164" spans="2:6" ht="15.75" hidden="1">
      <c r="B164" s="15">
        <v>21</v>
      </c>
      <c r="C164" s="13" t="s">
        <v>156</v>
      </c>
      <c r="D164" s="13" t="s">
        <v>159</v>
      </c>
      <c r="E164" s="14">
        <v>50</v>
      </c>
      <c r="F164" s="14"/>
    </row>
    <row r="165" spans="2:6" ht="15.75" hidden="1">
      <c r="B165" s="15">
        <v>21</v>
      </c>
      <c r="C165" s="13" t="s">
        <v>156</v>
      </c>
      <c r="D165" s="13" t="s">
        <v>160</v>
      </c>
      <c r="E165" s="14">
        <v>55</v>
      </c>
      <c r="F165" s="14"/>
    </row>
    <row r="166" spans="2:6" ht="15.75" hidden="1">
      <c r="B166" s="15">
        <v>21</v>
      </c>
      <c r="C166" s="13" t="s">
        <v>156</v>
      </c>
      <c r="D166" s="15" t="s">
        <v>161</v>
      </c>
      <c r="E166" s="14">
        <v>50</v>
      </c>
      <c r="F166" s="14"/>
    </row>
    <row r="167" spans="2:6" ht="15.75" hidden="1">
      <c r="B167" s="15">
        <v>21</v>
      </c>
      <c r="C167" s="13" t="s">
        <v>156</v>
      </c>
      <c r="D167" s="13" t="s">
        <v>162</v>
      </c>
      <c r="E167" s="14">
        <v>10</v>
      </c>
      <c r="F167" s="14"/>
    </row>
    <row r="168" spans="2:6" ht="15.75" hidden="1">
      <c r="B168" s="15">
        <v>21</v>
      </c>
      <c r="C168" s="13" t="s">
        <v>156</v>
      </c>
      <c r="D168" s="13" t="s">
        <v>163</v>
      </c>
      <c r="E168" s="14">
        <v>75</v>
      </c>
      <c r="F168" s="14"/>
    </row>
    <row r="169" spans="2:6" ht="15.75" hidden="1">
      <c r="B169" s="15">
        <v>21</v>
      </c>
      <c r="C169" s="13" t="s">
        <v>164</v>
      </c>
      <c r="D169" s="13" t="s">
        <v>165</v>
      </c>
      <c r="E169" s="14">
        <v>250</v>
      </c>
      <c r="F169" s="14"/>
    </row>
    <row r="170" spans="2:6" ht="15.75" hidden="1">
      <c r="B170" s="15">
        <v>21</v>
      </c>
      <c r="C170" s="13" t="s">
        <v>164</v>
      </c>
      <c r="D170" s="13" t="s">
        <v>166</v>
      </c>
      <c r="E170" s="14">
        <v>6000</v>
      </c>
      <c r="F170" s="14"/>
    </row>
    <row r="171" spans="2:6" ht="15.75" hidden="1">
      <c r="B171" s="15">
        <v>21</v>
      </c>
      <c r="C171" s="13" t="s">
        <v>167</v>
      </c>
      <c r="D171" s="13" t="s">
        <v>168</v>
      </c>
      <c r="E171" s="14">
        <v>100</v>
      </c>
      <c r="F171" s="14"/>
    </row>
    <row r="172" spans="2:6" ht="15.75" hidden="1">
      <c r="B172" s="15">
        <v>21</v>
      </c>
      <c r="C172" s="13" t="s">
        <v>167</v>
      </c>
      <c r="D172" s="13" t="s">
        <v>121</v>
      </c>
      <c r="E172" s="14">
        <v>200</v>
      </c>
      <c r="F172" s="14"/>
    </row>
    <row r="173" spans="2:6" ht="15.75" hidden="1">
      <c r="B173" s="15">
        <v>21</v>
      </c>
      <c r="C173" s="13" t="s">
        <v>167</v>
      </c>
      <c r="D173" s="13" t="s">
        <v>169</v>
      </c>
      <c r="E173" s="14">
        <v>300</v>
      </c>
      <c r="F173" s="14"/>
    </row>
    <row r="174" spans="2:6" ht="15.75" hidden="1">
      <c r="B174" s="13">
        <v>21</v>
      </c>
      <c r="C174" s="13" t="s">
        <v>170</v>
      </c>
      <c r="D174" s="13" t="s">
        <v>60</v>
      </c>
      <c r="E174" s="14">
        <v>19316.169999999998</v>
      </c>
      <c r="F174" s="14"/>
    </row>
    <row r="175" spans="2:6" ht="15.75" hidden="1">
      <c r="B175" s="13">
        <v>22</v>
      </c>
      <c r="C175" s="13" t="s">
        <v>171</v>
      </c>
      <c r="D175" s="13" t="s">
        <v>60</v>
      </c>
      <c r="E175" s="14">
        <v>26841.68</v>
      </c>
      <c r="F175" s="14"/>
    </row>
    <row r="176" spans="2:6" ht="15.75" hidden="1">
      <c r="B176" s="13">
        <v>22</v>
      </c>
      <c r="C176" s="13" t="s">
        <v>182</v>
      </c>
      <c r="D176" s="15" t="s">
        <v>66</v>
      </c>
      <c r="E176" s="14">
        <v>73.72</v>
      </c>
      <c r="F176" s="14"/>
    </row>
    <row r="177" spans="2:7" ht="15.75" hidden="1">
      <c r="B177" s="13">
        <v>22</v>
      </c>
      <c r="C177" s="13" t="s">
        <v>182</v>
      </c>
      <c r="D177" s="15" t="s">
        <v>60</v>
      </c>
      <c r="E177" s="14">
        <v>74940.77</v>
      </c>
      <c r="F177" s="14"/>
    </row>
    <row r="178" spans="2:7" ht="15.75" hidden="1">
      <c r="B178" s="13">
        <v>23</v>
      </c>
      <c r="C178" s="13" t="s">
        <v>172</v>
      </c>
      <c r="D178" s="15" t="s">
        <v>60</v>
      </c>
      <c r="E178" s="14">
        <v>12035.67</v>
      </c>
      <c r="F178" s="14"/>
    </row>
    <row r="179" spans="2:7" ht="15.75" hidden="1">
      <c r="B179" s="13">
        <v>24</v>
      </c>
      <c r="C179" s="13" t="s">
        <v>173</v>
      </c>
      <c r="D179" s="13" t="s">
        <v>60</v>
      </c>
      <c r="E179" s="14">
        <v>15383.9</v>
      </c>
      <c r="F179" s="14"/>
    </row>
    <row r="180" spans="2:7" ht="15.75" hidden="1">
      <c r="B180" s="13">
        <v>25</v>
      </c>
      <c r="C180" s="13" t="s">
        <v>51</v>
      </c>
      <c r="D180" s="15" t="s">
        <v>56</v>
      </c>
      <c r="E180" s="14"/>
      <c r="F180" s="14">
        <v>-1640</v>
      </c>
      <c r="G180" t="s">
        <v>303</v>
      </c>
    </row>
    <row r="181" spans="2:7" ht="15.75" hidden="1">
      <c r="B181" s="13">
        <v>25</v>
      </c>
      <c r="C181" s="13" t="s">
        <v>37</v>
      </c>
      <c r="D181" s="15" t="s">
        <v>43</v>
      </c>
      <c r="E181" s="14">
        <v>464</v>
      </c>
      <c r="F181" s="14"/>
    </row>
    <row r="182" spans="2:7" ht="15.75" hidden="1">
      <c r="B182" s="13">
        <v>25</v>
      </c>
      <c r="C182" s="13" t="s">
        <v>174</v>
      </c>
      <c r="D182" s="13" t="s">
        <v>60</v>
      </c>
      <c r="E182" s="14">
        <v>30011.45</v>
      </c>
      <c r="F182" s="14"/>
    </row>
    <row r="183" spans="2:7" ht="15.75" hidden="1">
      <c r="B183" s="13">
        <v>25</v>
      </c>
      <c r="C183" s="13" t="s">
        <v>183</v>
      </c>
      <c r="D183" s="15" t="s">
        <v>60</v>
      </c>
      <c r="E183" s="14">
        <v>28223.11</v>
      </c>
      <c r="F183" s="14"/>
    </row>
    <row r="184" spans="2:7" ht="15.75" hidden="1">
      <c r="B184" s="15">
        <v>25</v>
      </c>
      <c r="C184" s="15" t="s">
        <v>248</v>
      </c>
      <c r="D184" s="13" t="s">
        <v>249</v>
      </c>
      <c r="E184" s="14">
        <v>317.18</v>
      </c>
      <c r="F184" s="14"/>
    </row>
    <row r="185" spans="2:7" ht="15.75" hidden="1">
      <c r="B185" s="15">
        <v>25</v>
      </c>
      <c r="C185" s="15" t="s">
        <v>248</v>
      </c>
      <c r="D185" s="17" t="s">
        <v>98</v>
      </c>
      <c r="E185" s="14">
        <v>47.45</v>
      </c>
      <c r="F185" s="14"/>
    </row>
    <row r="186" spans="2:7" ht="15.75" hidden="1">
      <c r="B186" s="15">
        <v>25</v>
      </c>
      <c r="C186" s="15" t="s">
        <v>248</v>
      </c>
      <c r="D186" s="17" t="s">
        <v>250</v>
      </c>
      <c r="E186" s="14">
        <v>15</v>
      </c>
      <c r="F186" s="14"/>
    </row>
    <row r="187" spans="2:7" ht="15.75" hidden="1">
      <c r="B187" s="13">
        <v>26</v>
      </c>
      <c r="C187" s="13" t="s">
        <v>37</v>
      </c>
      <c r="D187" s="13" t="s">
        <v>44</v>
      </c>
      <c r="E187" s="14">
        <v>5523</v>
      </c>
      <c r="F187" s="14"/>
    </row>
    <row r="188" spans="2:7" ht="15.75" hidden="1">
      <c r="B188" s="13">
        <v>26</v>
      </c>
      <c r="C188" s="13" t="s">
        <v>37</v>
      </c>
      <c r="D188" s="13" t="s">
        <v>45</v>
      </c>
      <c r="E188" s="14">
        <v>2393</v>
      </c>
      <c r="F188" s="14"/>
    </row>
    <row r="189" spans="2:7" ht="15.75" hidden="1">
      <c r="B189" s="13">
        <v>26</v>
      </c>
      <c r="C189" s="13" t="s">
        <v>175</v>
      </c>
      <c r="D189" s="13" t="s">
        <v>60</v>
      </c>
      <c r="E189" s="14">
        <v>68920.259999999995</v>
      </c>
      <c r="F189" s="14"/>
    </row>
    <row r="190" spans="2:7" ht="15.75" hidden="1">
      <c r="B190" s="13">
        <v>26</v>
      </c>
      <c r="C190" s="13" t="s">
        <v>176</v>
      </c>
      <c r="D190" s="13" t="s">
        <v>62</v>
      </c>
      <c r="E190" s="14">
        <v>4809.82</v>
      </c>
      <c r="F190" s="14"/>
    </row>
    <row r="191" spans="2:7" ht="15.75" hidden="1">
      <c r="B191" s="13">
        <v>26</v>
      </c>
      <c r="C191" s="13" t="s">
        <v>176</v>
      </c>
      <c r="D191" s="13" t="s">
        <v>60</v>
      </c>
      <c r="E191" s="14">
        <v>28223.29</v>
      </c>
      <c r="F191" s="14"/>
    </row>
    <row r="192" spans="2:7" ht="15.75" hidden="1">
      <c r="B192" s="13">
        <v>26</v>
      </c>
      <c r="C192" s="13" t="s">
        <v>176</v>
      </c>
      <c r="D192" s="13" t="s">
        <v>74</v>
      </c>
      <c r="E192" s="14">
        <v>156.44999999999999</v>
      </c>
      <c r="F192" s="14"/>
    </row>
    <row r="193" spans="2:7" ht="15.75" hidden="1">
      <c r="B193" s="13">
        <v>26</v>
      </c>
      <c r="C193" s="13" t="s">
        <v>184</v>
      </c>
      <c r="D193" s="13" t="s">
        <v>66</v>
      </c>
      <c r="E193" s="14">
        <v>322.07</v>
      </c>
      <c r="F193" s="14"/>
    </row>
    <row r="194" spans="2:7" ht="15.75" hidden="1">
      <c r="B194" s="13">
        <v>26</v>
      </c>
      <c r="C194" s="13" t="s">
        <v>184</v>
      </c>
      <c r="D194" s="15" t="s">
        <v>60</v>
      </c>
      <c r="E194" s="14">
        <v>123793.06</v>
      </c>
      <c r="F194" s="14"/>
    </row>
    <row r="195" spans="2:7" ht="15.75" hidden="1">
      <c r="B195" s="15">
        <v>26</v>
      </c>
      <c r="C195" s="15" t="s">
        <v>231</v>
      </c>
      <c r="D195" s="17" t="s">
        <v>219</v>
      </c>
      <c r="E195" s="14">
        <v>-3328.77</v>
      </c>
      <c r="F195" s="14"/>
    </row>
    <row r="196" spans="2:7" ht="15.75">
      <c r="B196" s="13">
        <v>27</v>
      </c>
      <c r="C196" s="13" t="s">
        <v>24</v>
      </c>
      <c r="D196" s="15" t="s">
        <v>36</v>
      </c>
      <c r="E196" s="14"/>
      <c r="F196" s="14">
        <v>283300.27</v>
      </c>
      <c r="G196" t="s">
        <v>303</v>
      </c>
    </row>
    <row r="197" spans="2:7" ht="15.75" hidden="1">
      <c r="B197" s="13">
        <v>27</v>
      </c>
      <c r="C197" s="13" t="s">
        <v>37</v>
      </c>
      <c r="D197" s="13" t="s">
        <v>46</v>
      </c>
      <c r="E197" s="14">
        <v>11218.36</v>
      </c>
      <c r="F197" s="14"/>
    </row>
    <row r="198" spans="2:7" ht="15.75" hidden="1">
      <c r="B198" s="15">
        <v>27</v>
      </c>
      <c r="C198" s="15" t="s">
        <v>232</v>
      </c>
      <c r="D198" s="17" t="s">
        <v>219</v>
      </c>
      <c r="E198" s="14">
        <v>94004.06</v>
      </c>
      <c r="F198" s="14"/>
    </row>
    <row r="199" spans="2:7" ht="15.75" hidden="1">
      <c r="B199" s="15">
        <v>27</v>
      </c>
      <c r="C199" s="15" t="s">
        <v>237</v>
      </c>
      <c r="D199" s="17" t="s">
        <v>219</v>
      </c>
      <c r="E199" s="14">
        <v>69383.31</v>
      </c>
      <c r="F199" s="14"/>
    </row>
    <row r="200" spans="2:7" ht="15.75" hidden="1">
      <c r="B200" s="13">
        <v>28</v>
      </c>
      <c r="C200" s="13" t="s">
        <v>185</v>
      </c>
      <c r="D200" s="13" t="s">
        <v>79</v>
      </c>
      <c r="E200" s="14">
        <v>783</v>
      </c>
      <c r="F200" s="14"/>
    </row>
    <row r="201" spans="2:7" ht="15.75" hidden="1">
      <c r="B201" s="13">
        <v>28</v>
      </c>
      <c r="C201" s="13" t="s">
        <v>185</v>
      </c>
      <c r="D201" s="13" t="s">
        <v>80</v>
      </c>
      <c r="E201" s="14">
        <v>55.1</v>
      </c>
      <c r="F201" s="14"/>
    </row>
    <row r="202" spans="2:7" ht="15.75" hidden="1">
      <c r="B202" s="13">
        <v>28</v>
      </c>
      <c r="C202" s="13" t="s">
        <v>185</v>
      </c>
      <c r="D202" s="13" t="s">
        <v>186</v>
      </c>
      <c r="E202" s="14">
        <v>300</v>
      </c>
      <c r="F202" s="14"/>
    </row>
    <row r="203" spans="2:7" ht="15.75" hidden="1">
      <c r="B203" s="13">
        <v>28</v>
      </c>
      <c r="C203" s="13" t="s">
        <v>185</v>
      </c>
      <c r="D203" s="13" t="s">
        <v>187</v>
      </c>
      <c r="E203" s="14">
        <v>30</v>
      </c>
      <c r="F203" s="14"/>
    </row>
    <row r="204" spans="2:7" ht="15.75" hidden="1">
      <c r="B204" s="13">
        <v>28</v>
      </c>
      <c r="C204" s="13" t="s">
        <v>188</v>
      </c>
      <c r="D204" s="13" t="s">
        <v>131</v>
      </c>
      <c r="E204" s="14">
        <v>120</v>
      </c>
      <c r="F204" s="14"/>
    </row>
    <row r="205" spans="2:7" ht="15.75" hidden="1">
      <c r="B205" s="13">
        <v>28</v>
      </c>
      <c r="C205" s="13" t="s">
        <v>188</v>
      </c>
      <c r="D205" s="13" t="s">
        <v>89</v>
      </c>
      <c r="E205" s="14">
        <v>15</v>
      </c>
      <c r="F205" s="14"/>
    </row>
    <row r="206" spans="2:7" ht="15.75" hidden="1">
      <c r="B206" s="13">
        <v>28</v>
      </c>
      <c r="C206" s="13" t="s">
        <v>188</v>
      </c>
      <c r="D206" s="15" t="s">
        <v>189</v>
      </c>
      <c r="E206" s="14">
        <v>20</v>
      </c>
      <c r="F206" s="14"/>
    </row>
    <row r="207" spans="2:7" ht="15.75" hidden="1">
      <c r="B207" s="13">
        <v>28</v>
      </c>
      <c r="C207" s="13" t="s">
        <v>188</v>
      </c>
      <c r="D207" s="13" t="s">
        <v>90</v>
      </c>
      <c r="E207" s="14">
        <v>30</v>
      </c>
      <c r="F207" s="14"/>
    </row>
    <row r="208" spans="2:7" ht="15.75" hidden="1">
      <c r="B208" s="13">
        <v>28</v>
      </c>
      <c r="C208" s="13" t="s">
        <v>190</v>
      </c>
      <c r="D208" s="13" t="s">
        <v>191</v>
      </c>
      <c r="E208" s="14">
        <v>608</v>
      </c>
      <c r="F208" s="14"/>
    </row>
    <row r="209" spans="2:6" ht="15.75" hidden="1">
      <c r="B209" s="13">
        <v>28</v>
      </c>
      <c r="C209" s="13" t="s">
        <v>192</v>
      </c>
      <c r="D209" s="13" t="s">
        <v>123</v>
      </c>
      <c r="E209" s="14">
        <v>250</v>
      </c>
      <c r="F209" s="14"/>
    </row>
    <row r="210" spans="2:6" ht="15.75" hidden="1">
      <c r="B210" s="13">
        <v>28</v>
      </c>
      <c r="C210" s="13" t="s">
        <v>192</v>
      </c>
      <c r="D210" s="13" t="s">
        <v>92</v>
      </c>
      <c r="E210" s="14">
        <v>1200</v>
      </c>
      <c r="F210" s="14"/>
    </row>
    <row r="211" spans="2:6" ht="15.75" hidden="1">
      <c r="B211" s="13">
        <v>28</v>
      </c>
      <c r="C211" s="13" t="s">
        <v>192</v>
      </c>
      <c r="D211" s="13" t="s">
        <v>124</v>
      </c>
      <c r="E211" s="14">
        <v>450</v>
      </c>
      <c r="F211" s="14"/>
    </row>
    <row r="212" spans="2:6" ht="15.75" hidden="1">
      <c r="B212" s="13">
        <v>28</v>
      </c>
      <c r="C212" s="20" t="s">
        <v>193</v>
      </c>
      <c r="D212" s="20" t="s">
        <v>194</v>
      </c>
      <c r="E212" s="14">
        <v>18881.689999999999</v>
      </c>
      <c r="F212" s="14"/>
    </row>
    <row r="213" spans="2:6" ht="15.75" hidden="1">
      <c r="B213" s="13">
        <v>28</v>
      </c>
      <c r="C213" s="20" t="s">
        <v>193</v>
      </c>
      <c r="D213" s="13" t="s">
        <v>195</v>
      </c>
      <c r="E213" s="14">
        <v>1.1100000000000001</v>
      </c>
      <c r="F213" s="14"/>
    </row>
    <row r="214" spans="2:6" ht="15.75" hidden="1">
      <c r="B214" s="13">
        <v>28</v>
      </c>
      <c r="C214" s="13" t="s">
        <v>196</v>
      </c>
      <c r="D214" s="13" t="s">
        <v>197</v>
      </c>
      <c r="E214" s="14">
        <v>150</v>
      </c>
      <c r="F214" s="14"/>
    </row>
    <row r="215" spans="2:6" ht="15.75" hidden="1">
      <c r="B215" s="15">
        <v>28</v>
      </c>
      <c r="C215" s="15" t="s">
        <v>233</v>
      </c>
      <c r="D215" s="17" t="s">
        <v>222</v>
      </c>
      <c r="E215" s="14">
        <v>288.27</v>
      </c>
      <c r="F215" s="14"/>
    </row>
    <row r="216" spans="2:6" ht="15.75" hidden="1">
      <c r="B216" s="15">
        <v>28</v>
      </c>
      <c r="C216" s="15" t="s">
        <v>233</v>
      </c>
      <c r="D216" s="17" t="s">
        <v>219</v>
      </c>
      <c r="E216" s="14">
        <v>773528.59</v>
      </c>
      <c r="F216" s="14"/>
    </row>
    <row r="217" spans="2:6" ht="15.75" hidden="1">
      <c r="B217" s="15">
        <v>28</v>
      </c>
      <c r="C217" s="15" t="s">
        <v>238</v>
      </c>
      <c r="D217" s="17" t="s">
        <v>219</v>
      </c>
      <c r="E217" s="14">
        <v>79922.83</v>
      </c>
      <c r="F217" s="14"/>
    </row>
    <row r="218" spans="2:6" ht="15.75" hidden="1">
      <c r="B218" s="15">
        <v>28</v>
      </c>
      <c r="C218" s="15" t="s">
        <v>242</v>
      </c>
      <c r="D218" s="13" t="s">
        <v>226</v>
      </c>
      <c r="E218" s="14">
        <v>1162.6300000000001</v>
      </c>
      <c r="F218" s="14"/>
    </row>
    <row r="219" spans="2:6" ht="15.75" hidden="1">
      <c r="B219" s="15">
        <v>28</v>
      </c>
      <c r="C219" s="15" t="s">
        <v>258</v>
      </c>
      <c r="D219" s="17" t="s">
        <v>259</v>
      </c>
      <c r="E219" s="16">
        <v>185.1</v>
      </c>
      <c r="F219" s="14"/>
    </row>
    <row r="220" spans="2:6" ht="15.75" hidden="1">
      <c r="B220" s="15">
        <v>28</v>
      </c>
      <c r="C220" s="15" t="s">
        <v>258</v>
      </c>
      <c r="D220" s="17" t="s">
        <v>260</v>
      </c>
      <c r="E220" s="16">
        <v>105.33</v>
      </c>
      <c r="F220" s="14"/>
    </row>
    <row r="221" spans="2:6" ht="15.75" hidden="1">
      <c r="B221" s="15">
        <v>28</v>
      </c>
      <c r="C221" s="15" t="s">
        <v>258</v>
      </c>
      <c r="D221" s="17" t="s">
        <v>261</v>
      </c>
      <c r="E221" s="16">
        <v>60.15</v>
      </c>
      <c r="F221" s="14"/>
    </row>
    <row r="222" spans="2:6" ht="15.75" hidden="1">
      <c r="B222" s="15">
        <v>28</v>
      </c>
      <c r="C222" s="15" t="s">
        <v>258</v>
      </c>
      <c r="D222" s="17" t="s">
        <v>262</v>
      </c>
      <c r="E222" s="16">
        <v>437.79</v>
      </c>
      <c r="F222" s="14"/>
    </row>
    <row r="223" spans="2:6" ht="15.75" hidden="1">
      <c r="B223" s="15">
        <v>28</v>
      </c>
      <c r="C223" s="15" t="s">
        <v>258</v>
      </c>
      <c r="D223" s="17" t="s">
        <v>263</v>
      </c>
      <c r="E223" s="16">
        <v>34.1</v>
      </c>
      <c r="F223" s="14"/>
    </row>
    <row r="224" spans="2:6" ht="15.75" hidden="1">
      <c r="B224" s="15">
        <v>28</v>
      </c>
      <c r="C224" s="15" t="s">
        <v>258</v>
      </c>
      <c r="D224" s="17" t="s">
        <v>264</v>
      </c>
      <c r="E224" s="16">
        <v>211.21</v>
      </c>
      <c r="F224" s="14"/>
    </row>
    <row r="225" spans="2:6" ht="15.75" hidden="1">
      <c r="B225" s="15">
        <v>28</v>
      </c>
      <c r="C225" s="15" t="s">
        <v>258</v>
      </c>
      <c r="D225" s="17" t="s">
        <v>265</v>
      </c>
      <c r="E225" s="16">
        <v>23.35</v>
      </c>
      <c r="F225" s="14"/>
    </row>
    <row r="226" spans="2:6" ht="15.75" hidden="1">
      <c r="B226" s="15">
        <v>28</v>
      </c>
      <c r="C226" s="15" t="s">
        <v>258</v>
      </c>
      <c r="D226" s="17" t="s">
        <v>266</v>
      </c>
      <c r="E226" s="16">
        <v>2640.72</v>
      </c>
      <c r="F226" s="14"/>
    </row>
    <row r="227" spans="2:6" ht="15.75" hidden="1">
      <c r="B227" s="15">
        <v>28</v>
      </c>
      <c r="C227" s="15" t="s">
        <v>258</v>
      </c>
      <c r="D227" s="17" t="s">
        <v>267</v>
      </c>
      <c r="E227" s="16">
        <v>9.48</v>
      </c>
      <c r="F227" s="14"/>
    </row>
    <row r="228" spans="2:6" ht="15.75" hidden="1">
      <c r="B228" s="15">
        <v>28</v>
      </c>
      <c r="C228" s="15" t="s">
        <v>258</v>
      </c>
      <c r="D228" s="17" t="s">
        <v>268</v>
      </c>
      <c r="E228" s="16">
        <v>93.45</v>
      </c>
      <c r="F228" s="14"/>
    </row>
    <row r="229" spans="2:6" ht="15.75" hidden="1">
      <c r="B229" s="15">
        <v>28</v>
      </c>
      <c r="C229" s="15" t="s">
        <v>258</v>
      </c>
      <c r="D229" s="17" t="s">
        <v>269</v>
      </c>
      <c r="E229" s="16">
        <v>7.98</v>
      </c>
      <c r="F229" s="14"/>
    </row>
    <row r="230" spans="2:6" ht="15.75" hidden="1">
      <c r="B230" s="15">
        <v>28</v>
      </c>
      <c r="C230" s="15" t="s">
        <v>258</v>
      </c>
      <c r="D230" s="17" t="s">
        <v>270</v>
      </c>
      <c r="E230" s="16">
        <v>30.63</v>
      </c>
      <c r="F230" s="14"/>
    </row>
    <row r="231" spans="2:6" ht="15.75" hidden="1">
      <c r="B231" s="15">
        <v>28</v>
      </c>
      <c r="C231" s="15" t="s">
        <v>258</v>
      </c>
      <c r="D231" s="17" t="s">
        <v>271</v>
      </c>
      <c r="E231" s="16">
        <v>755.62</v>
      </c>
      <c r="F231" s="14"/>
    </row>
    <row r="232" spans="2:6" ht="15.75" hidden="1">
      <c r="B232" s="15">
        <v>28</v>
      </c>
      <c r="C232" s="15" t="s">
        <v>258</v>
      </c>
      <c r="D232" s="17" t="s">
        <v>272</v>
      </c>
      <c r="E232" s="16">
        <v>154.46</v>
      </c>
      <c r="F232" s="14"/>
    </row>
    <row r="233" spans="2:6" ht="15.75" hidden="1">
      <c r="B233" s="15">
        <v>28</v>
      </c>
      <c r="C233" s="15" t="s">
        <v>258</v>
      </c>
      <c r="D233" s="17" t="s">
        <v>273</v>
      </c>
      <c r="E233" s="16">
        <v>15.5</v>
      </c>
      <c r="F233" s="14"/>
    </row>
    <row r="234" spans="2:6" ht="15.75" hidden="1">
      <c r="B234" s="15">
        <v>28</v>
      </c>
      <c r="C234" s="15" t="s">
        <v>258</v>
      </c>
      <c r="D234" s="17" t="s">
        <v>274</v>
      </c>
      <c r="E234" s="16">
        <v>103.52</v>
      </c>
      <c r="F234" s="14"/>
    </row>
    <row r="235" spans="2:6" ht="15.75" hidden="1">
      <c r="B235" s="15">
        <v>28</v>
      </c>
      <c r="C235" s="15" t="s">
        <v>258</v>
      </c>
      <c r="D235" s="17" t="s">
        <v>275</v>
      </c>
      <c r="E235" s="16">
        <v>0.11</v>
      </c>
      <c r="F235" s="14"/>
    </row>
    <row r="236" spans="2:6" ht="15.75" hidden="1">
      <c r="B236" s="15">
        <v>28</v>
      </c>
      <c r="C236" s="15" t="s">
        <v>258</v>
      </c>
      <c r="D236" s="17" t="s">
        <v>276</v>
      </c>
      <c r="E236" s="16">
        <v>21.23</v>
      </c>
      <c r="F236" s="14"/>
    </row>
    <row r="237" spans="2:6" ht="15.75" hidden="1">
      <c r="B237" s="15">
        <v>28</v>
      </c>
      <c r="C237" s="15" t="s">
        <v>258</v>
      </c>
      <c r="D237" s="17" t="s">
        <v>277</v>
      </c>
      <c r="E237" s="16">
        <v>10.199999999999999</v>
      </c>
      <c r="F237" s="14"/>
    </row>
    <row r="238" spans="2:6" ht="15.75" hidden="1">
      <c r="B238" s="15">
        <v>28</v>
      </c>
      <c r="C238" s="15" t="s">
        <v>258</v>
      </c>
      <c r="D238" s="17" t="s">
        <v>278</v>
      </c>
      <c r="E238" s="16">
        <v>124</v>
      </c>
      <c r="F238" s="14"/>
    </row>
    <row r="239" spans="2:6" ht="15.75" hidden="1">
      <c r="B239" s="15">
        <v>28</v>
      </c>
      <c r="C239" s="15" t="s">
        <v>258</v>
      </c>
      <c r="D239" s="17" t="s">
        <v>279</v>
      </c>
      <c r="E239" s="16">
        <v>439.9</v>
      </c>
      <c r="F239" s="14"/>
    </row>
    <row r="240" spans="2:6" ht="15.75" hidden="1">
      <c r="B240" s="15">
        <v>28</v>
      </c>
      <c r="C240" s="15" t="s">
        <v>258</v>
      </c>
      <c r="D240" s="17" t="s">
        <v>280</v>
      </c>
      <c r="E240" s="16">
        <v>28.66</v>
      </c>
      <c r="F240" s="14"/>
    </row>
    <row r="241" spans="2:6" ht="15.75" hidden="1">
      <c r="B241" s="15">
        <v>28</v>
      </c>
      <c r="C241" s="15" t="s">
        <v>258</v>
      </c>
      <c r="D241" s="17" t="s">
        <v>281</v>
      </c>
      <c r="E241" s="16">
        <v>0.61</v>
      </c>
      <c r="F241" s="14"/>
    </row>
    <row r="242" spans="2:6" ht="15.75" hidden="1">
      <c r="B242" s="15">
        <v>28</v>
      </c>
      <c r="C242" s="15" t="s">
        <v>258</v>
      </c>
      <c r="D242" s="17" t="s">
        <v>282</v>
      </c>
      <c r="E242" s="16">
        <v>31647.31</v>
      </c>
      <c r="F242" s="14"/>
    </row>
    <row r="243" spans="2:6" ht="15.75" hidden="1">
      <c r="B243" s="15">
        <v>28</v>
      </c>
      <c r="C243" s="15" t="s">
        <v>258</v>
      </c>
      <c r="D243" s="17" t="s">
        <v>283</v>
      </c>
      <c r="E243" s="16">
        <v>341388.77</v>
      </c>
      <c r="F243" s="14"/>
    </row>
    <row r="244" spans="2:6" ht="15.75" hidden="1">
      <c r="B244" s="15">
        <v>28</v>
      </c>
      <c r="C244" s="15" t="s">
        <v>258</v>
      </c>
      <c r="D244" s="17" t="s">
        <v>284</v>
      </c>
      <c r="E244" s="16">
        <v>1408.66</v>
      </c>
      <c r="F244" s="14"/>
    </row>
    <row r="245" spans="2:6" ht="15.75" hidden="1">
      <c r="B245" s="15">
        <v>28</v>
      </c>
      <c r="C245" s="15" t="s">
        <v>258</v>
      </c>
      <c r="D245" s="17" t="s">
        <v>285</v>
      </c>
      <c r="E245" s="16">
        <v>0.9</v>
      </c>
      <c r="F245" s="14"/>
    </row>
    <row r="246" spans="2:6" ht="15.75" hidden="1">
      <c r="B246" s="15">
        <v>28</v>
      </c>
      <c r="C246" s="15" t="s">
        <v>258</v>
      </c>
      <c r="D246" s="17" t="s">
        <v>286</v>
      </c>
      <c r="E246" s="16">
        <v>0.27</v>
      </c>
      <c r="F246" s="14"/>
    </row>
    <row r="247" spans="2:6" ht="15.75" hidden="1">
      <c r="B247" s="15">
        <v>28</v>
      </c>
      <c r="C247" s="15" t="s">
        <v>258</v>
      </c>
      <c r="D247" s="17" t="s">
        <v>287</v>
      </c>
      <c r="E247" s="16">
        <v>443.18</v>
      </c>
      <c r="F247" s="14"/>
    </row>
    <row r="248" spans="2:6" ht="15.75" hidden="1">
      <c r="B248" s="15">
        <v>28</v>
      </c>
      <c r="C248" s="15" t="s">
        <v>258</v>
      </c>
      <c r="D248" s="17" t="s">
        <v>288</v>
      </c>
      <c r="E248" s="16">
        <v>12.24</v>
      </c>
      <c r="F248" s="14"/>
    </row>
    <row r="249" spans="2:6" ht="15.75" hidden="1">
      <c r="B249" s="15">
        <v>28</v>
      </c>
      <c r="C249" s="15" t="s">
        <v>258</v>
      </c>
      <c r="D249" s="17" t="s">
        <v>289</v>
      </c>
      <c r="E249" s="16">
        <v>97.79</v>
      </c>
      <c r="F249" s="14"/>
    </row>
    <row r="250" spans="2:6" ht="15.75" hidden="1">
      <c r="B250" s="15">
        <v>28</v>
      </c>
      <c r="C250" s="15" t="s">
        <v>258</v>
      </c>
      <c r="D250" s="17" t="s">
        <v>290</v>
      </c>
      <c r="E250" s="16">
        <v>97.98</v>
      </c>
      <c r="F250" s="14"/>
    </row>
    <row r="251" spans="2:6" ht="15.75" hidden="1">
      <c r="B251" s="15">
        <v>28</v>
      </c>
      <c r="C251" s="15" t="s">
        <v>258</v>
      </c>
      <c r="D251" s="17" t="s">
        <v>291</v>
      </c>
      <c r="E251" s="16">
        <v>47.82</v>
      </c>
      <c r="F251" s="14"/>
    </row>
    <row r="252" spans="2:6" ht="15.75" hidden="1">
      <c r="B252" s="15">
        <v>28</v>
      </c>
      <c r="C252" s="15" t="s">
        <v>258</v>
      </c>
      <c r="D252" s="17" t="s">
        <v>292</v>
      </c>
      <c r="E252" s="16">
        <v>12.64</v>
      </c>
      <c r="F252" s="14"/>
    </row>
    <row r="253" spans="2:6" ht="15.75" hidden="1">
      <c r="B253" s="15">
        <v>28</v>
      </c>
      <c r="C253" s="15" t="s">
        <v>258</v>
      </c>
      <c r="D253" s="17" t="s">
        <v>293</v>
      </c>
      <c r="E253" s="16">
        <v>5.9</v>
      </c>
      <c r="F253" s="14"/>
    </row>
    <row r="254" spans="2:6" ht="15.75" hidden="1">
      <c r="B254" s="15">
        <v>28</v>
      </c>
      <c r="C254" s="15" t="s">
        <v>258</v>
      </c>
      <c r="D254" s="17" t="s">
        <v>294</v>
      </c>
      <c r="E254" s="16">
        <v>286.02999999999997</v>
      </c>
      <c r="F254" s="14"/>
    </row>
    <row r="255" spans="2:6" ht="15.75" hidden="1">
      <c r="B255" s="15">
        <v>28</v>
      </c>
      <c r="C255" s="15" t="s">
        <v>258</v>
      </c>
      <c r="D255" s="17" t="s">
        <v>295</v>
      </c>
      <c r="E255" s="16">
        <v>0.71</v>
      </c>
      <c r="F255" s="14"/>
    </row>
    <row r="256" spans="2:6" ht="15.75" hidden="1">
      <c r="B256" s="15">
        <v>28</v>
      </c>
      <c r="C256" s="15" t="s">
        <v>258</v>
      </c>
      <c r="D256" s="17" t="s">
        <v>296</v>
      </c>
      <c r="E256" s="16">
        <v>3.03</v>
      </c>
      <c r="F256" s="14"/>
    </row>
    <row r="257" spans="2:6" ht="15.75" hidden="1">
      <c r="B257" s="15">
        <v>28</v>
      </c>
      <c r="C257" s="15" t="s">
        <v>258</v>
      </c>
      <c r="D257" s="17" t="s">
        <v>297</v>
      </c>
      <c r="E257" s="16">
        <v>32.72</v>
      </c>
      <c r="F257" s="14"/>
    </row>
    <row r="258" spans="2:6" ht="15.75" hidden="1">
      <c r="B258" s="15">
        <v>28</v>
      </c>
      <c r="C258" s="15" t="s">
        <v>258</v>
      </c>
      <c r="D258" s="17" t="s">
        <v>298</v>
      </c>
      <c r="E258" s="16">
        <v>10.25</v>
      </c>
      <c r="F258" s="14"/>
    </row>
    <row r="259" spans="2:6" ht="15.75" hidden="1">
      <c r="B259" s="13">
        <v>29</v>
      </c>
      <c r="C259" s="13" t="s">
        <v>37</v>
      </c>
      <c r="D259" s="15" t="s">
        <v>47</v>
      </c>
      <c r="E259" s="14">
        <v>60552</v>
      </c>
      <c r="F259" s="14"/>
    </row>
    <row r="260" spans="2:6" ht="15.75" hidden="1">
      <c r="B260" s="13">
        <v>29</v>
      </c>
      <c r="C260" s="13" t="s">
        <v>37</v>
      </c>
      <c r="D260" s="15" t="s">
        <v>48</v>
      </c>
      <c r="E260" s="14">
        <v>18093</v>
      </c>
      <c r="F260" s="14"/>
    </row>
    <row r="261" spans="2:6" ht="15.75" hidden="1">
      <c r="B261" s="13">
        <v>29</v>
      </c>
      <c r="C261" s="13" t="s">
        <v>37</v>
      </c>
      <c r="D261" s="15" t="s">
        <v>49</v>
      </c>
      <c r="E261" s="14">
        <v>83</v>
      </c>
      <c r="F261" s="14"/>
    </row>
    <row r="262" spans="2:6" ht="15.75" hidden="1">
      <c r="B262" s="13">
        <v>29</v>
      </c>
      <c r="C262" s="13" t="s">
        <v>37</v>
      </c>
      <c r="D262" s="15" t="s">
        <v>50</v>
      </c>
      <c r="E262" s="14">
        <v>6094</v>
      </c>
      <c r="F262" s="14"/>
    </row>
    <row r="263" spans="2:6" ht="15.75" hidden="1">
      <c r="B263" s="13">
        <v>29</v>
      </c>
      <c r="C263" s="13" t="s">
        <v>215</v>
      </c>
      <c r="D263" s="13" t="s">
        <v>216</v>
      </c>
      <c r="E263" s="14">
        <v>2620073.62</v>
      </c>
      <c r="F263" s="14"/>
    </row>
    <row r="264" spans="2:6" ht="15.75" hidden="1">
      <c r="B264" s="15">
        <v>29</v>
      </c>
      <c r="C264" s="15" t="s">
        <v>234</v>
      </c>
      <c r="D264" s="17" t="s">
        <v>222</v>
      </c>
      <c r="E264" s="14">
        <v>35.69</v>
      </c>
      <c r="F264" s="14"/>
    </row>
    <row r="265" spans="2:6" ht="15.75" hidden="1">
      <c r="B265" s="15">
        <v>29</v>
      </c>
      <c r="C265" s="15" t="s">
        <v>234</v>
      </c>
      <c r="D265" s="17" t="s">
        <v>219</v>
      </c>
      <c r="E265" s="14">
        <v>155333.13</v>
      </c>
      <c r="F265" s="14"/>
    </row>
    <row r="266" spans="2:6" ht="15.75" hidden="1">
      <c r="B266" s="15">
        <v>29</v>
      </c>
      <c r="C266" s="15" t="s">
        <v>239</v>
      </c>
      <c r="D266" s="13" t="s">
        <v>219</v>
      </c>
      <c r="E266" s="14">
        <v>124440.55</v>
      </c>
      <c r="F266" s="14"/>
    </row>
    <row r="267" spans="2:6" ht="15.75" hidden="1">
      <c r="B267" s="15">
        <v>29</v>
      </c>
      <c r="C267" s="15" t="s">
        <v>243</v>
      </c>
      <c r="D267" s="17" t="s">
        <v>226</v>
      </c>
      <c r="E267" s="14">
        <v>750.27</v>
      </c>
      <c r="F267" s="14"/>
    </row>
    <row r="268" spans="2:6" ht="15.75" hidden="1">
      <c r="B268" s="15">
        <v>29</v>
      </c>
      <c r="C268" s="15" t="s">
        <v>245</v>
      </c>
      <c r="D268" s="13" t="s">
        <v>222</v>
      </c>
      <c r="E268" s="14">
        <v>87.02</v>
      </c>
      <c r="F268" s="14"/>
    </row>
    <row r="269" spans="2:6" ht="15.75" hidden="1">
      <c r="B269" s="15">
        <v>30</v>
      </c>
      <c r="C269" s="15" t="s">
        <v>235</v>
      </c>
      <c r="D269" s="17" t="s">
        <v>219</v>
      </c>
      <c r="E269" s="14">
        <v>-3914.12</v>
      </c>
      <c r="F269" s="14"/>
    </row>
    <row r="270" spans="2:6" ht="15.75" hidden="1">
      <c r="B270" s="15">
        <v>30</v>
      </c>
      <c r="C270" s="15" t="s">
        <v>240</v>
      </c>
      <c r="D270" s="17" t="s">
        <v>219</v>
      </c>
      <c r="E270" s="14">
        <v>45877.84</v>
      </c>
      <c r="F270" s="14"/>
    </row>
    <row r="271" spans="2:6" ht="15.75" hidden="1">
      <c r="B271" s="15">
        <v>30</v>
      </c>
      <c r="C271" s="15" t="s">
        <v>244</v>
      </c>
      <c r="D271" s="17" t="s">
        <v>226</v>
      </c>
      <c r="E271" s="14">
        <v>33.49</v>
      </c>
      <c r="F271" s="14"/>
    </row>
    <row r="272" spans="2:6" ht="15.75" hidden="1">
      <c r="B272" s="15">
        <v>30</v>
      </c>
      <c r="C272" s="15" t="s">
        <v>246</v>
      </c>
      <c r="D272" s="13" t="s">
        <v>222</v>
      </c>
      <c r="E272" s="14">
        <v>128.49</v>
      </c>
      <c r="F272" s="14"/>
    </row>
    <row r="273" spans="2:6" ht="15.75" hidden="1">
      <c r="B273" s="15">
        <v>31</v>
      </c>
      <c r="C273" s="15" t="s">
        <v>241</v>
      </c>
      <c r="D273" s="17" t="s">
        <v>219</v>
      </c>
      <c r="E273" s="14">
        <v>44170.51</v>
      </c>
      <c r="F273" s="14"/>
    </row>
    <row r="274" spans="2:6" ht="15.75" hidden="1">
      <c r="B274" s="15">
        <v>31</v>
      </c>
      <c r="C274" s="15" t="s">
        <v>247</v>
      </c>
      <c r="D274" s="13" t="s">
        <v>222</v>
      </c>
      <c r="E274" s="14">
        <v>35.69</v>
      </c>
      <c r="F274" s="14"/>
    </row>
    <row r="275" spans="2:6" ht="15.75" hidden="1">
      <c r="B275" s="15">
        <v>31</v>
      </c>
      <c r="C275" s="15" t="s">
        <v>255</v>
      </c>
      <c r="D275" s="17" t="s">
        <v>256</v>
      </c>
      <c r="E275" s="14">
        <v>320652.12</v>
      </c>
      <c r="F275" s="14"/>
    </row>
    <row r="276" spans="2:6" ht="15.75">
      <c r="B276" s="15"/>
      <c r="C276" s="15"/>
      <c r="D276" s="17"/>
      <c r="E276" s="16"/>
      <c r="F276" s="14"/>
    </row>
    <row r="277" spans="2:6" ht="15.75">
      <c r="B277" s="15"/>
      <c r="C277" s="15"/>
      <c r="D277" s="17"/>
      <c r="E277" s="16">
        <f>SUM(E3:E276)</f>
        <v>7130876.6499999985</v>
      </c>
      <c r="F277" s="16">
        <f>SUM(F3:F276)</f>
        <v>5864773.5700000003</v>
      </c>
    </row>
    <row r="278" spans="2:6" ht="15.75">
      <c r="B278" s="15"/>
      <c r="C278" s="15"/>
      <c r="D278" s="17"/>
      <c r="E278" s="16"/>
      <c r="F278" s="14"/>
    </row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</sheetData>
  <autoFilter ref="B2:G275" xr:uid="{B99DC77E-E1BD-45B8-A364-DCB776490478}">
    <filterColumn colId="1">
      <filters>
        <filter val="Warrant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B16A-821F-4D9B-804D-E11F59B5B6A2}">
  <dimension ref="A2:M59"/>
  <sheetViews>
    <sheetView workbookViewId="0">
      <selection activeCell="G30" sqref="G30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44773</v>
      </c>
      <c r="C2" s="3" t="s">
        <v>1</v>
      </c>
      <c r="D2" s="3" t="s">
        <v>306</v>
      </c>
      <c r="E2" s="3" t="s">
        <v>2</v>
      </c>
      <c r="F2" s="2">
        <v>44804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53040446.050000004</v>
      </c>
      <c r="C4" s="5">
        <v>3289305.0100000002</v>
      </c>
      <c r="D4" s="6">
        <v>-1942776.9600000002</v>
      </c>
      <c r="E4" s="6"/>
      <c r="F4" s="7">
        <f>SUM(B4:E4)</f>
        <v>54386974.100000001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305</v>
      </c>
      <c r="B6" s="6">
        <v>0</v>
      </c>
      <c r="C6" s="6"/>
      <c r="D6" s="6"/>
      <c r="E6" s="5"/>
      <c r="F6" s="6">
        <f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>SUM(B7:E7)</f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>SUM(B8:E8)</f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>SUM(B9:E9)</f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>SUM(B10:E10)</f>
        <v>190.86</v>
      </c>
      <c r="G10" s="6" t="s">
        <v>10</v>
      </c>
      <c r="H10" s="6"/>
      <c r="J10" s="8"/>
      <c r="L10" s="10"/>
    </row>
    <row r="11" spans="1:13">
      <c r="B11" s="6"/>
      <c r="C11" s="6"/>
      <c r="D11" s="6"/>
      <c r="E11" s="6"/>
      <c r="F11" s="6"/>
      <c r="G11" s="6"/>
      <c r="H11" s="6"/>
      <c r="J11" s="8"/>
    </row>
    <row r="12" spans="1:13" ht="15.75" thickBot="1">
      <c r="A12" t="s">
        <v>16</v>
      </c>
      <c r="B12" s="11">
        <f>SUM(B4:B11)</f>
        <v>53040239.890000001</v>
      </c>
      <c r="C12" s="11">
        <f>SUM(C4:C11)</f>
        <v>3289305.0100000002</v>
      </c>
      <c r="D12" s="11">
        <f>SUM(D4:D11)</f>
        <v>-1942776.9600000002</v>
      </c>
      <c r="E12" s="11">
        <f>SUM(E4:E11)</f>
        <v>0</v>
      </c>
      <c r="F12" s="11">
        <f>SUM(F4:F11)</f>
        <v>54386767.939999998</v>
      </c>
      <c r="G12" s="6"/>
      <c r="H12" s="6"/>
      <c r="J12" s="8"/>
    </row>
    <row r="13" spans="1:13" ht="15.75" thickTop="1">
      <c r="B13" s="6"/>
      <c r="C13" s="6"/>
      <c r="D13" s="6"/>
      <c r="E13" s="6"/>
      <c r="F13" s="6"/>
      <c r="G13" s="6"/>
      <c r="H13" s="6"/>
      <c r="J13" s="9"/>
    </row>
    <row r="14" spans="1:13">
      <c r="B14" s="6"/>
      <c r="C14" s="6"/>
      <c r="D14" s="6"/>
      <c r="E14" s="6"/>
      <c r="F14" s="6"/>
      <c r="G14" s="6"/>
      <c r="H14" s="6"/>
      <c r="J14" s="9"/>
    </row>
    <row r="15" spans="1:13">
      <c r="A15" s="1" t="s">
        <v>17</v>
      </c>
      <c r="B15" s="6"/>
      <c r="C15" s="6"/>
      <c r="D15" s="6"/>
      <c r="E15" s="6"/>
      <c r="F15" s="6"/>
      <c r="G15" s="6"/>
      <c r="H15" s="6"/>
      <c r="J15" s="9"/>
      <c r="K15" s="6"/>
      <c r="L15" s="9"/>
      <c r="M15" s="9"/>
    </row>
    <row r="16" spans="1:13">
      <c r="B16" s="6"/>
      <c r="C16" s="6"/>
      <c r="D16" s="6"/>
      <c r="E16" s="6"/>
      <c r="F16" s="6"/>
      <c r="G16" s="6"/>
      <c r="H16" s="6" t="s">
        <v>314</v>
      </c>
      <c r="J16" s="9"/>
      <c r="L16" s="9"/>
    </row>
    <row r="17" spans="1:13">
      <c r="A17" t="s">
        <v>18</v>
      </c>
      <c r="B17" s="6">
        <v>53415120.719999962</v>
      </c>
      <c r="C17" s="6">
        <v>3286105.01</v>
      </c>
      <c r="D17" s="6">
        <v>-1944217</v>
      </c>
      <c r="E17" s="6"/>
      <c r="F17" s="6">
        <f>SUM(B17:E17)</f>
        <v>54757008.729999959</v>
      </c>
      <c r="G17" s="6"/>
      <c r="H17" s="9" t="s">
        <v>302</v>
      </c>
      <c r="J17" s="9"/>
    </row>
    <row r="18" spans="1:13">
      <c r="B18" s="6"/>
      <c r="C18" s="6"/>
      <c r="D18" s="6"/>
      <c r="E18" s="6"/>
      <c r="F18" s="6"/>
      <c r="H18" s="6"/>
      <c r="J18" s="9"/>
      <c r="M18" s="9"/>
    </row>
    <row r="19" spans="1:13">
      <c r="B19" s="6"/>
      <c r="C19" s="6"/>
      <c r="D19" s="6"/>
      <c r="E19" s="6"/>
      <c r="F19" s="6"/>
      <c r="H19" s="6"/>
      <c r="J19" s="9"/>
      <c r="M19" s="9"/>
    </row>
    <row r="20" spans="1:13">
      <c r="A20" t="s">
        <v>19</v>
      </c>
      <c r="B20" s="6">
        <v>2025.3799999999974</v>
      </c>
      <c r="C20" s="6"/>
      <c r="D20" s="6"/>
      <c r="E20" s="6"/>
      <c r="F20" s="6">
        <f>SUM(B20:E20)</f>
        <v>2025.3799999999974</v>
      </c>
      <c r="G20" s="6" t="s">
        <v>20</v>
      </c>
    </row>
    <row r="21" spans="1:13">
      <c r="A21" t="s">
        <v>22</v>
      </c>
      <c r="B21" s="6">
        <v>469.3</v>
      </c>
      <c r="C21" s="6"/>
      <c r="D21" s="6"/>
      <c r="E21" s="6"/>
      <c r="F21" s="6">
        <f t="shared" ref="F21:F29" si="0">SUM(B21:E21)</f>
        <v>469.3</v>
      </c>
      <c r="G21" s="6" t="s">
        <v>10</v>
      </c>
      <c r="H21" s="6"/>
    </row>
    <row r="22" spans="1:13">
      <c r="A22" s="23" t="s">
        <v>308</v>
      </c>
      <c r="B22" s="6">
        <v>120</v>
      </c>
      <c r="C22" s="6"/>
      <c r="D22" s="6"/>
      <c r="E22" s="6"/>
      <c r="F22" s="6">
        <f t="shared" si="0"/>
        <v>120</v>
      </c>
      <c r="H22" s="6"/>
      <c r="J22" s="9"/>
      <c r="M22" s="9"/>
    </row>
    <row r="23" spans="1:13">
      <c r="A23" s="23" t="s">
        <v>309</v>
      </c>
      <c r="B23" s="6">
        <v>-422731.46</v>
      </c>
      <c r="C23" s="6"/>
      <c r="D23" s="6"/>
      <c r="E23" s="6"/>
      <c r="F23" s="6">
        <f t="shared" si="0"/>
        <v>-422731.46</v>
      </c>
      <c r="H23" s="6"/>
      <c r="J23" s="9"/>
      <c r="M23" s="9"/>
    </row>
    <row r="24" spans="1:13">
      <c r="A24" s="23" t="s">
        <v>310</v>
      </c>
      <c r="B24" s="6">
        <v>20872.38</v>
      </c>
      <c r="C24" s="6"/>
      <c r="D24" s="6"/>
      <c r="E24" s="6"/>
      <c r="F24" s="6">
        <f t="shared" si="0"/>
        <v>20872.38</v>
      </c>
      <c r="H24" s="6"/>
      <c r="J24" s="9"/>
      <c r="M24" s="9"/>
    </row>
    <row r="25" spans="1:13">
      <c r="A25" s="23" t="s">
        <v>311</v>
      </c>
      <c r="B25" s="6">
        <v>2919.38</v>
      </c>
      <c r="C25" s="6"/>
      <c r="D25" s="6"/>
      <c r="E25" s="6"/>
      <c r="F25" s="6">
        <f t="shared" si="0"/>
        <v>2919.38</v>
      </c>
      <c r="H25" s="6"/>
      <c r="J25" s="9"/>
      <c r="M25" s="9"/>
    </row>
    <row r="26" spans="1:13">
      <c r="A26" s="23" t="s">
        <v>313</v>
      </c>
      <c r="B26" s="6">
        <v>20474.189999999999</v>
      </c>
      <c r="C26" s="6"/>
      <c r="D26" s="6"/>
      <c r="E26" s="6"/>
      <c r="F26" s="6">
        <f t="shared" si="0"/>
        <v>20474.189999999999</v>
      </c>
      <c r="H26" s="6"/>
      <c r="J26" s="9"/>
      <c r="M26" s="9"/>
    </row>
    <row r="27" spans="1:13">
      <c r="A27" s="23" t="s">
        <v>312</v>
      </c>
      <c r="B27" s="6">
        <v>970</v>
      </c>
      <c r="C27" s="6"/>
      <c r="D27" s="6"/>
      <c r="E27" s="6"/>
      <c r="F27" s="6">
        <f t="shared" si="0"/>
        <v>970</v>
      </c>
      <c r="H27" s="6"/>
      <c r="J27" s="9"/>
      <c r="M27" s="9"/>
    </row>
    <row r="28" spans="1:13">
      <c r="A28" s="23" t="s">
        <v>315</v>
      </c>
      <c r="B28" s="6"/>
      <c r="C28" s="6"/>
      <c r="D28" s="6">
        <v>1440.04</v>
      </c>
      <c r="E28" s="6"/>
      <c r="F28" s="6">
        <f t="shared" si="0"/>
        <v>1440.04</v>
      </c>
      <c r="H28" s="6"/>
      <c r="J28" s="9"/>
      <c r="M28" s="9"/>
    </row>
    <row r="29" spans="1:13">
      <c r="A29" s="23" t="s">
        <v>316</v>
      </c>
      <c r="B29" s="6"/>
      <c r="C29" s="6">
        <v>3200</v>
      </c>
      <c r="D29" s="6"/>
      <c r="E29" s="6"/>
      <c r="F29" s="6">
        <f t="shared" si="0"/>
        <v>3200</v>
      </c>
      <c r="G29" s="23" t="s">
        <v>380</v>
      </c>
      <c r="H29" s="6"/>
      <c r="J29" s="9"/>
      <c r="M29" s="9"/>
    </row>
    <row r="30" spans="1:13">
      <c r="G30" s="6"/>
      <c r="H30" s="6"/>
    </row>
    <row r="31" spans="1:13" ht="15.75" thickBot="1">
      <c r="A31" t="s">
        <v>16</v>
      </c>
      <c r="B31" s="11">
        <f>SUM(B16:B30)</f>
        <v>53040239.889999963</v>
      </c>
      <c r="C31" s="11">
        <f>SUM(C16:C30)</f>
        <v>3289305.01</v>
      </c>
      <c r="D31" s="11">
        <f>SUM(D16:D30)</f>
        <v>-1942776.96</v>
      </c>
      <c r="E31" s="11">
        <f>SUM(E16:E30)</f>
        <v>0</v>
      </c>
      <c r="F31" s="11">
        <f>SUM(F16:F30)</f>
        <v>54386767.93999996</v>
      </c>
      <c r="G31" s="6"/>
      <c r="H31" s="6"/>
    </row>
    <row r="32" spans="1:13" ht="15.75" thickTop="1">
      <c r="B32" s="6"/>
      <c r="C32" s="6"/>
      <c r="D32" s="6"/>
      <c r="E32" s="6"/>
      <c r="F32" s="6"/>
      <c r="G32" s="6"/>
      <c r="H32" s="6"/>
    </row>
    <row r="33" spans="1:8">
      <c r="A33" t="s">
        <v>23</v>
      </c>
      <c r="B33" s="6">
        <v>0</v>
      </c>
      <c r="C33" s="6">
        <f>+C31-C12</f>
        <v>0</v>
      </c>
      <c r="D33" s="6">
        <f>+D31-D12</f>
        <v>0</v>
      </c>
      <c r="E33" s="6">
        <f>+E31-E12</f>
        <v>0</v>
      </c>
      <c r="F33" s="6">
        <f>+F31-F12</f>
        <v>0</v>
      </c>
      <c r="G33" s="6"/>
      <c r="H33" s="6"/>
    </row>
    <row r="34" spans="1:8">
      <c r="B34" s="6"/>
      <c r="C34" s="6"/>
      <c r="D34" s="6"/>
      <c r="E34" s="6"/>
      <c r="F34" s="6"/>
      <c r="G34" s="6"/>
      <c r="H34" s="6"/>
    </row>
    <row r="35" spans="1:8">
      <c r="B35" s="6"/>
      <c r="C35" s="6"/>
      <c r="D35" s="6"/>
      <c r="E35" s="6"/>
      <c r="F35" s="6"/>
      <c r="G35" s="6"/>
      <c r="H35" s="6"/>
    </row>
    <row r="36" spans="1:8">
      <c r="B36" s="6"/>
      <c r="C36" s="6"/>
      <c r="D36" s="6"/>
      <c r="E36" s="6"/>
      <c r="F36" s="6"/>
      <c r="G36" s="6"/>
      <c r="H36" s="6"/>
    </row>
    <row r="37" spans="1:8">
      <c r="B37" s="6"/>
      <c r="C37" s="6"/>
      <c r="D37" s="6"/>
      <c r="E37" s="6"/>
      <c r="F37" s="6"/>
      <c r="G37" s="6"/>
      <c r="H37" s="6"/>
    </row>
    <row r="38" spans="1:8">
      <c r="B38" s="6"/>
      <c r="C38" s="6"/>
      <c r="D38" s="6"/>
      <c r="E38" s="6"/>
      <c r="F38" s="6"/>
      <c r="G38" s="6"/>
      <c r="H38" s="6"/>
    </row>
    <row r="39" spans="1:8">
      <c r="B39" s="6"/>
      <c r="C39" s="6"/>
      <c r="D39" s="6"/>
      <c r="E39" s="6"/>
      <c r="F39" s="6"/>
      <c r="G39" s="6"/>
      <c r="H39" s="6"/>
    </row>
    <row r="40" spans="1:8">
      <c r="B40" s="6"/>
      <c r="C40" s="6"/>
      <c r="D40" s="6"/>
      <c r="E40" s="6"/>
      <c r="F40" s="6"/>
      <c r="G40" s="6"/>
      <c r="H40" s="6"/>
    </row>
    <row r="41" spans="1:8">
      <c r="B41" s="6"/>
      <c r="C41" s="6"/>
      <c r="D41" s="6"/>
      <c r="E41" s="6"/>
      <c r="F41" s="6"/>
      <c r="G41" s="6"/>
      <c r="H41" s="6"/>
    </row>
    <row r="42" spans="1:8">
      <c r="B42" s="6"/>
      <c r="C42" s="6"/>
      <c r="D42" s="6"/>
      <c r="E42" s="6"/>
      <c r="F42" s="6"/>
      <c r="G42" s="6"/>
      <c r="H42" s="6"/>
    </row>
    <row r="43" spans="1:8">
      <c r="B43" s="6"/>
      <c r="C43" s="6"/>
      <c r="D43" s="6"/>
      <c r="E43" s="6"/>
      <c r="F43" s="6"/>
      <c r="G43" s="6"/>
      <c r="H43" s="6"/>
    </row>
    <row r="44" spans="1:8">
      <c r="B44" s="6"/>
      <c r="C44" s="6"/>
      <c r="D44" s="6"/>
      <c r="E44" s="6"/>
      <c r="F44" s="6"/>
      <c r="G44" s="6"/>
      <c r="H44" s="6"/>
    </row>
    <row r="47" spans="1:8">
      <c r="C47" s="9"/>
    </row>
    <row r="48" spans="1:8">
      <c r="C48" s="9"/>
    </row>
    <row r="52" spans="3:5">
      <c r="C52" s="9"/>
      <c r="D52" s="9"/>
      <c r="E52" s="9"/>
    </row>
    <row r="57" spans="3:5">
      <c r="C57" s="12"/>
    </row>
    <row r="58" spans="3:5">
      <c r="D58" s="9"/>
      <c r="E58" s="9"/>
    </row>
    <row r="59" spans="3:5">
      <c r="D59" s="12"/>
      <c r="E59" s="1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DE3A-E1BC-4DA5-A02E-0EEB8DDE8C0B}">
  <dimension ref="A2:M64"/>
  <sheetViews>
    <sheetView workbookViewId="0">
      <selection activeCell="A31" sqref="A31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44804</v>
      </c>
      <c r="C2" s="3" t="s">
        <v>1</v>
      </c>
      <c r="D2" s="3" t="s">
        <v>306</v>
      </c>
      <c r="E2" s="3" t="s">
        <v>2</v>
      </c>
      <c r="F2" s="2">
        <v>44834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54386974.100000001</v>
      </c>
      <c r="C4" s="5">
        <v>1182569.3400000001</v>
      </c>
      <c r="D4" s="6">
        <v>-4694781.99</v>
      </c>
      <c r="E4" s="6"/>
      <c r="F4" s="7">
        <f>SUM(B4:E4)</f>
        <v>50874761.450000003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3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/>
      <c r="C11" s="6"/>
      <c r="D11" s="6">
        <v>1058.68</v>
      </c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354</v>
      </c>
      <c r="B12" s="6"/>
      <c r="C12" s="6"/>
      <c r="D12" s="6">
        <v>940.04</v>
      </c>
      <c r="E12" s="6"/>
      <c r="F12" s="6">
        <f t="shared" si="0"/>
        <v>940.04</v>
      </c>
      <c r="G12" s="6"/>
      <c r="H12" s="6"/>
      <c r="J12" s="8"/>
      <c r="L12" s="10"/>
    </row>
    <row r="13" spans="1:12">
      <c r="A13" t="s">
        <v>355</v>
      </c>
      <c r="B13" s="6"/>
      <c r="C13" s="6"/>
      <c r="D13" s="6">
        <v>31.04</v>
      </c>
      <c r="E13" s="6"/>
      <c r="F13" s="6">
        <f t="shared" si="0"/>
        <v>31.04</v>
      </c>
      <c r="G13" s="6"/>
      <c r="H13" s="6"/>
      <c r="J13" s="8"/>
      <c r="L13" s="10"/>
    </row>
    <row r="14" spans="1:12">
      <c r="B14" s="6"/>
      <c r="C14" s="6"/>
      <c r="D14" s="6"/>
      <c r="E14" s="6"/>
      <c r="F14" s="6"/>
      <c r="G14" s="6"/>
      <c r="H14" s="6"/>
      <c r="J14" s="8"/>
    </row>
    <row r="15" spans="1:12" ht="15.75" thickBot="1">
      <c r="A15" t="s">
        <v>16</v>
      </c>
      <c r="B15" s="11">
        <v>54386767.939999998</v>
      </c>
      <c r="C15" s="11">
        <f>SUM(C4:C14)</f>
        <v>1182569.3400000001</v>
      </c>
      <c r="D15" s="11">
        <f>SUM(D4:D14)</f>
        <v>-4692752.2300000004</v>
      </c>
      <c r="E15" s="11">
        <f>SUM(E4:E14)</f>
        <v>0</v>
      </c>
      <c r="F15" s="11">
        <f>SUM(F4:F14)</f>
        <v>50876585.049999997</v>
      </c>
      <c r="G15" s="6"/>
      <c r="H15" s="6"/>
      <c r="J15" s="8"/>
    </row>
    <row r="16" spans="1:12" ht="15.75" thickTop="1">
      <c r="B16" s="6"/>
      <c r="C16" s="6"/>
      <c r="D16" s="6"/>
      <c r="E16" s="6"/>
      <c r="F16" s="6"/>
      <c r="G16" s="6"/>
      <c r="H16" s="6"/>
      <c r="J16" s="9"/>
    </row>
    <row r="17" spans="1:13">
      <c r="B17" s="6"/>
      <c r="C17" s="6"/>
      <c r="D17" s="6"/>
      <c r="E17" s="6"/>
      <c r="F17" s="6"/>
      <c r="G17" s="6"/>
      <c r="H17" s="6"/>
      <c r="J17" s="9"/>
    </row>
    <row r="18" spans="1:13">
      <c r="A18" s="1" t="s">
        <v>17</v>
      </c>
      <c r="B18" s="6"/>
      <c r="C18" s="6"/>
      <c r="D18" s="6"/>
      <c r="E18" s="6"/>
      <c r="F18" s="6"/>
      <c r="G18" s="6"/>
      <c r="H18" s="6"/>
      <c r="J18" s="9"/>
      <c r="K18" s="6"/>
      <c r="L18" s="9"/>
      <c r="M18" s="9"/>
    </row>
    <row r="19" spans="1:13">
      <c r="B19" s="6"/>
      <c r="C19" s="6"/>
      <c r="D19" s="6"/>
      <c r="E19" s="6"/>
      <c r="F19" s="6"/>
      <c r="G19" s="6"/>
      <c r="H19" s="6" t="s">
        <v>314</v>
      </c>
      <c r="J19" s="9"/>
      <c r="L19" s="9"/>
    </row>
    <row r="20" spans="1:13">
      <c r="A20" t="s">
        <v>18</v>
      </c>
      <c r="B20" s="6">
        <v>54757008.729999959</v>
      </c>
      <c r="C20" s="6">
        <v>1179369.3400000001</v>
      </c>
      <c r="D20" s="6">
        <f>-4694781.99+2029.76</f>
        <v>-4692752.2300000004</v>
      </c>
      <c r="E20" s="6"/>
      <c r="F20" s="6">
        <f>SUM(B20:E20)</f>
        <v>51243625.839999959</v>
      </c>
      <c r="G20" s="6"/>
      <c r="H20" s="9" t="s">
        <v>302</v>
      </c>
      <c r="J20" s="9"/>
    </row>
    <row r="21" spans="1:13">
      <c r="B21" s="6"/>
      <c r="C21" s="6"/>
      <c r="D21" s="6"/>
      <c r="E21" s="6"/>
      <c r="F21" s="6"/>
      <c r="H21" s="6"/>
      <c r="J21" s="9"/>
      <c r="M21" s="9"/>
    </row>
    <row r="22" spans="1:13">
      <c r="B22" s="6"/>
      <c r="C22" s="6"/>
      <c r="D22" s="6"/>
      <c r="E22" s="6"/>
      <c r="F22" s="6"/>
      <c r="H22" s="6"/>
      <c r="J22" s="9"/>
      <c r="M22" s="9"/>
    </row>
    <row r="23" spans="1:13">
      <c r="A23" t="s">
        <v>19</v>
      </c>
      <c r="B23" s="6">
        <v>2025.3799999999974</v>
      </c>
      <c r="C23" s="6"/>
      <c r="D23" s="6"/>
      <c r="E23" s="6"/>
      <c r="F23" s="6">
        <f>SUM(B23:E23)</f>
        <v>2025.3799999999974</v>
      </c>
      <c r="G23" s="6" t="s">
        <v>20</v>
      </c>
    </row>
    <row r="24" spans="1:13">
      <c r="A24" t="s">
        <v>22</v>
      </c>
      <c r="B24" s="6">
        <v>469.3</v>
      </c>
      <c r="C24" s="6"/>
      <c r="D24" s="6"/>
      <c r="E24" s="6"/>
      <c r="F24" s="6">
        <f t="shared" ref="F24:F34" si="1">SUM(B24:E24)</f>
        <v>469.3</v>
      </c>
      <c r="G24" s="6" t="s">
        <v>10</v>
      </c>
      <c r="H24" s="6"/>
    </row>
    <row r="25" spans="1:13">
      <c r="A25" s="23" t="s">
        <v>308</v>
      </c>
      <c r="B25" s="6">
        <v>120</v>
      </c>
      <c r="C25" s="6"/>
      <c r="D25" s="6"/>
      <c r="E25" s="6"/>
      <c r="F25" s="6">
        <f t="shared" si="1"/>
        <v>120</v>
      </c>
      <c r="H25" s="6"/>
      <c r="J25" s="9"/>
      <c r="M25" s="9"/>
    </row>
    <row r="26" spans="1:13">
      <c r="A26" s="23" t="s">
        <v>309</v>
      </c>
      <c r="B26" s="6">
        <v>-422731.46</v>
      </c>
      <c r="C26" s="6"/>
      <c r="D26" s="6"/>
      <c r="E26" s="6"/>
      <c r="F26" s="6">
        <f t="shared" si="1"/>
        <v>-422731.46</v>
      </c>
      <c r="H26" s="6"/>
      <c r="J26" s="9"/>
      <c r="M26" s="9"/>
    </row>
    <row r="27" spans="1:13">
      <c r="A27" s="23" t="s">
        <v>310</v>
      </c>
      <c r="B27" s="6">
        <v>20872.38</v>
      </c>
      <c r="C27" s="6"/>
      <c r="D27" s="6"/>
      <c r="E27" s="6"/>
      <c r="F27" s="6">
        <f t="shared" si="1"/>
        <v>20872.38</v>
      </c>
      <c r="H27" s="6"/>
      <c r="J27" s="9"/>
      <c r="M27" s="9"/>
    </row>
    <row r="28" spans="1:13">
      <c r="A28" s="23" t="s">
        <v>311</v>
      </c>
      <c r="B28" s="6">
        <v>2919.38</v>
      </c>
      <c r="C28" s="6"/>
      <c r="D28" s="6"/>
      <c r="E28" s="6"/>
      <c r="F28" s="6">
        <f t="shared" si="1"/>
        <v>2919.38</v>
      </c>
      <c r="H28" s="6"/>
      <c r="J28" s="9"/>
      <c r="M28" s="9"/>
    </row>
    <row r="29" spans="1:13">
      <c r="A29" s="23" t="s">
        <v>313</v>
      </c>
      <c r="B29" s="6">
        <v>20474.189999999999</v>
      </c>
      <c r="C29" s="6"/>
      <c r="D29" s="6"/>
      <c r="E29" s="6"/>
      <c r="F29" s="6">
        <f t="shared" si="1"/>
        <v>20474.189999999999</v>
      </c>
      <c r="H29" s="6"/>
      <c r="J29" s="9"/>
      <c r="M29" s="9"/>
    </row>
    <row r="30" spans="1:13">
      <c r="A30" s="23" t="s">
        <v>312</v>
      </c>
      <c r="B30" s="6">
        <v>970</v>
      </c>
      <c r="C30" s="6"/>
      <c r="D30" s="6"/>
      <c r="E30" s="6"/>
      <c r="F30" s="6">
        <f t="shared" si="1"/>
        <v>970</v>
      </c>
      <c r="H30" s="6"/>
      <c r="J30" s="9"/>
      <c r="M30" s="9"/>
    </row>
    <row r="31" spans="1:13">
      <c r="A31" s="23" t="s">
        <v>315</v>
      </c>
      <c r="B31" s="6">
        <v>1440.04</v>
      </c>
      <c r="C31" s="6"/>
      <c r="D31" s="6"/>
      <c r="E31" s="6"/>
      <c r="F31" s="6">
        <f t="shared" si="1"/>
        <v>1440.04</v>
      </c>
      <c r="H31" s="6"/>
      <c r="J31" s="9"/>
      <c r="M31" s="9"/>
    </row>
    <row r="32" spans="1:13">
      <c r="A32" s="23" t="s">
        <v>316</v>
      </c>
      <c r="B32" s="6">
        <v>3200</v>
      </c>
      <c r="C32" s="6"/>
      <c r="D32" s="6"/>
      <c r="E32" s="6"/>
      <c r="F32" s="6">
        <f t="shared" si="1"/>
        <v>3200</v>
      </c>
      <c r="G32" s="23" t="s">
        <v>319</v>
      </c>
      <c r="H32" s="6"/>
      <c r="J32" s="9"/>
      <c r="M32" s="9"/>
    </row>
    <row r="33" spans="1:13">
      <c r="A33" s="23" t="s">
        <v>317</v>
      </c>
      <c r="B33" s="6"/>
      <c r="C33" s="6">
        <v>2400</v>
      </c>
      <c r="D33" s="6"/>
      <c r="E33" s="6"/>
      <c r="F33" s="6">
        <f t="shared" si="1"/>
        <v>2400</v>
      </c>
      <c r="G33" s="23" t="s">
        <v>319</v>
      </c>
      <c r="H33" s="6"/>
      <c r="J33" s="9"/>
      <c r="M33" s="9"/>
    </row>
    <row r="34" spans="1:13">
      <c r="A34" s="23" t="s">
        <v>318</v>
      </c>
      <c r="B34" s="6"/>
      <c r="C34" s="6">
        <v>800</v>
      </c>
      <c r="D34" s="6"/>
      <c r="E34" s="6"/>
      <c r="F34" s="6">
        <f t="shared" si="1"/>
        <v>800</v>
      </c>
      <c r="G34" s="23" t="s">
        <v>319</v>
      </c>
      <c r="H34" s="6"/>
      <c r="J34" s="9"/>
      <c r="M34" s="9"/>
    </row>
    <row r="35" spans="1:13">
      <c r="G35" s="6"/>
      <c r="H35" s="6"/>
    </row>
    <row r="36" spans="1:13" ht="15.75" thickBot="1">
      <c r="A36" t="s">
        <v>16</v>
      </c>
      <c r="B36" s="11">
        <v>54386767.93999996</v>
      </c>
      <c r="C36" s="11">
        <f>SUM(C19:C35)</f>
        <v>1182569.3400000001</v>
      </c>
      <c r="D36" s="11">
        <f>SUM(D19:D35)</f>
        <v>-4692752.2300000004</v>
      </c>
      <c r="E36" s="11">
        <f>SUM(E19:E35)</f>
        <v>0</v>
      </c>
      <c r="F36" s="11">
        <f>SUM(F19:F35)</f>
        <v>50876585.04999996</v>
      </c>
      <c r="G36" s="6"/>
      <c r="H36" s="6"/>
    </row>
    <row r="37" spans="1:13" ht="15.75" thickTop="1">
      <c r="B37" s="6"/>
      <c r="C37" s="6"/>
      <c r="D37" s="6"/>
      <c r="E37" s="6"/>
      <c r="F37" s="6"/>
      <c r="G37" s="6"/>
      <c r="H37" s="6"/>
    </row>
    <row r="38" spans="1:13">
      <c r="A38" t="s">
        <v>23</v>
      </c>
      <c r="B38" s="6">
        <v>0</v>
      </c>
      <c r="C38" s="6">
        <f>+C36-C15</f>
        <v>0</v>
      </c>
      <c r="D38" s="6">
        <f>+D36-D15</f>
        <v>0</v>
      </c>
      <c r="E38" s="6">
        <f>+E36-E15</f>
        <v>0</v>
      </c>
      <c r="F38" s="6">
        <f>+F36-F15</f>
        <v>0</v>
      </c>
      <c r="G38" s="6"/>
      <c r="H38" s="6"/>
    </row>
    <row r="39" spans="1:13">
      <c r="B39" s="6"/>
      <c r="C39" s="6"/>
      <c r="D39" s="6"/>
      <c r="E39" s="6"/>
      <c r="F39" s="6"/>
      <c r="G39" s="6"/>
      <c r="H39" s="6"/>
    </row>
    <row r="40" spans="1:13">
      <c r="B40" s="6"/>
      <c r="C40" s="6"/>
      <c r="D40" s="6"/>
      <c r="E40" s="6"/>
      <c r="F40" s="6"/>
      <c r="G40" s="6"/>
      <c r="H40" s="6"/>
    </row>
    <row r="41" spans="1:13">
      <c r="B41" s="6"/>
      <c r="C41" s="6"/>
      <c r="D41" s="6"/>
      <c r="E41" s="6"/>
      <c r="F41" s="6"/>
      <c r="G41" s="6"/>
      <c r="H41" s="6"/>
    </row>
    <row r="42" spans="1:13">
      <c r="B42" s="6"/>
      <c r="C42" s="6"/>
      <c r="D42" s="6"/>
      <c r="E42" s="6"/>
      <c r="F42" s="6"/>
      <c r="G42" s="6"/>
      <c r="H42" s="6"/>
    </row>
    <row r="43" spans="1:13">
      <c r="B43" s="6"/>
      <c r="C43" s="6"/>
      <c r="D43" s="6"/>
      <c r="E43" s="6"/>
      <c r="F43" s="6"/>
      <c r="G43" s="6"/>
      <c r="H43" s="6"/>
    </row>
    <row r="44" spans="1:13">
      <c r="B44" s="6"/>
      <c r="C44" s="6"/>
      <c r="D44" s="6"/>
      <c r="E44" s="6"/>
      <c r="F44" s="6"/>
      <c r="G44" s="6"/>
      <c r="H44" s="6"/>
    </row>
    <row r="45" spans="1:13">
      <c r="B45" s="6"/>
      <c r="C45" s="6"/>
      <c r="D45" s="6"/>
      <c r="E45" s="6"/>
      <c r="F45" s="6"/>
      <c r="G45" s="6"/>
      <c r="H45" s="6"/>
    </row>
    <row r="46" spans="1:13">
      <c r="B46" s="6"/>
      <c r="C46" s="6"/>
      <c r="D46" s="6"/>
      <c r="E46" s="6"/>
      <c r="F46" s="6"/>
      <c r="G46" s="6"/>
      <c r="H46" s="6"/>
    </row>
    <row r="47" spans="1:13">
      <c r="B47" s="6"/>
      <c r="C47" s="6"/>
      <c r="D47" s="6"/>
      <c r="E47" s="6"/>
      <c r="F47" s="6"/>
      <c r="G47" s="6"/>
      <c r="H47" s="6"/>
    </row>
    <row r="48" spans="1:13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2" spans="2:8">
      <c r="C52" s="9"/>
    </row>
    <row r="53" spans="2:8">
      <c r="C53" s="9"/>
    </row>
    <row r="57" spans="2:8">
      <c r="C57" s="9"/>
      <c r="D57" s="9"/>
      <c r="E57" s="9"/>
    </row>
    <row r="62" spans="2:8">
      <c r="C62" s="12"/>
    </row>
    <row r="63" spans="2:8">
      <c r="D63" s="9"/>
      <c r="E63" s="9"/>
    </row>
    <row r="64" spans="2:8">
      <c r="D64" s="12"/>
      <c r="E6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F44A-03E8-4D47-A5F7-BF4D42941CFC}">
  <dimension ref="A2:M66"/>
  <sheetViews>
    <sheetView topLeftCell="A7" workbookViewId="0">
      <selection activeCell="F14" activeCellId="3" sqref="A11 A14:A15 F11 F14:F15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44834</v>
      </c>
      <c r="C2" s="3" t="s">
        <v>1</v>
      </c>
      <c r="D2" s="3" t="s">
        <v>306</v>
      </c>
      <c r="E2" s="3" t="s">
        <v>2</v>
      </c>
      <c r="F2" s="2">
        <v>44865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50874761.450000003</v>
      </c>
      <c r="C4" s="5">
        <v>4204527.96</v>
      </c>
      <c r="D4" s="6">
        <v>-2927139.3400000003</v>
      </c>
      <c r="E4" s="6"/>
      <c r="F4" s="7">
        <f>SUM(B4:E4)</f>
        <v>52152150.07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5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354</v>
      </c>
      <c r="B12" s="6">
        <v>940.04</v>
      </c>
      <c r="C12" s="6"/>
      <c r="D12" s="6">
        <f>-B12</f>
        <v>-940.04</v>
      </c>
      <c r="E12" s="6"/>
      <c r="F12" s="6">
        <f t="shared" si="0"/>
        <v>0</v>
      </c>
      <c r="G12" s="6"/>
      <c r="H12" s="6"/>
      <c r="J12" s="8"/>
      <c r="L12" s="10"/>
    </row>
    <row r="13" spans="1:12">
      <c r="A13" t="s">
        <v>355</v>
      </c>
      <c r="B13" s="6">
        <v>31.04</v>
      </c>
      <c r="C13" s="6"/>
      <c r="D13" s="6">
        <f>-B13</f>
        <v>-31.04</v>
      </c>
      <c r="E13" s="6"/>
      <c r="F13" s="6">
        <f t="shared" si="0"/>
        <v>0</v>
      </c>
      <c r="G13" s="6"/>
      <c r="H13" s="6"/>
      <c r="J13" s="8"/>
      <c r="L13" s="10"/>
    </row>
    <row r="14" spans="1:12">
      <c r="A14" t="s">
        <v>356</v>
      </c>
      <c r="B14" s="6"/>
      <c r="C14" s="6"/>
      <c r="D14" s="6">
        <v>500</v>
      </c>
      <c r="E14" s="6"/>
      <c r="F14" s="6">
        <f t="shared" si="0"/>
        <v>500</v>
      </c>
      <c r="G14" s="6"/>
      <c r="H14" s="6"/>
      <c r="J14" s="8"/>
      <c r="L14" s="10"/>
    </row>
    <row r="15" spans="1:12">
      <c r="A15" t="s">
        <v>357</v>
      </c>
      <c r="B15" s="6"/>
      <c r="C15" s="6"/>
      <c r="D15" s="6">
        <v>1253.6099999999999</v>
      </c>
      <c r="E15" s="6"/>
      <c r="F15" s="6">
        <f t="shared" si="0"/>
        <v>1253.6099999999999</v>
      </c>
      <c r="G15" s="6"/>
      <c r="H15" s="6"/>
      <c r="J15" s="8"/>
      <c r="L15" s="10"/>
    </row>
    <row r="16" spans="1:12">
      <c r="B16" s="6"/>
      <c r="C16" s="6"/>
      <c r="D16" s="6"/>
      <c r="E16" s="6"/>
      <c r="F16" s="6"/>
      <c r="G16" s="6"/>
      <c r="H16" s="6"/>
      <c r="J16" s="8"/>
    </row>
    <row r="17" spans="1:13" ht="15.75" thickBot="1">
      <c r="A17" t="s">
        <v>16</v>
      </c>
      <c r="B17" s="11">
        <f>SUM(B4:B16)</f>
        <v>50876585.049999997</v>
      </c>
      <c r="C17" s="11">
        <f>SUM(C4:C16)</f>
        <v>4204527.96</v>
      </c>
      <c r="D17" s="11">
        <f>SUM(D4:D16)</f>
        <v>-2926356.8100000005</v>
      </c>
      <c r="E17" s="11">
        <f>SUM(E4:E16)</f>
        <v>0</v>
      </c>
      <c r="F17" s="11">
        <f>SUM(F4:F16)</f>
        <v>52154756.199999996</v>
      </c>
      <c r="G17" s="6"/>
      <c r="H17" s="6"/>
      <c r="J17" s="8"/>
    </row>
    <row r="18" spans="1:13" ht="15.75" thickTop="1">
      <c r="B18" s="6"/>
      <c r="C18" s="6"/>
      <c r="D18" s="6"/>
      <c r="E18" s="6"/>
      <c r="F18" s="6"/>
      <c r="G18" s="6"/>
      <c r="H18" s="6"/>
      <c r="J18" s="9"/>
    </row>
    <row r="19" spans="1:13">
      <c r="B19" s="6"/>
      <c r="C19" s="6"/>
      <c r="D19" s="6"/>
      <c r="E19" s="6"/>
      <c r="F19" s="6"/>
      <c r="G19" s="6"/>
      <c r="H19" s="6"/>
      <c r="J19" s="9"/>
    </row>
    <row r="20" spans="1:13">
      <c r="A20" s="1" t="s">
        <v>17</v>
      </c>
      <c r="B20" s="6"/>
      <c r="C20" s="6"/>
      <c r="D20" s="6"/>
      <c r="E20" s="6"/>
      <c r="F20" s="6"/>
      <c r="G20" s="6"/>
      <c r="H20" s="6"/>
      <c r="J20" s="9"/>
      <c r="K20" s="6"/>
      <c r="L20" s="9"/>
      <c r="M20" s="9"/>
    </row>
    <row r="21" spans="1:13">
      <c r="B21" s="6"/>
      <c r="C21" s="6"/>
      <c r="D21" s="6"/>
      <c r="E21" s="6"/>
      <c r="F21" s="6"/>
      <c r="G21" s="6"/>
      <c r="H21" s="6" t="s">
        <v>314</v>
      </c>
      <c r="J21" s="9"/>
      <c r="L21" s="9"/>
    </row>
    <row r="22" spans="1:13">
      <c r="A22" t="s">
        <v>18</v>
      </c>
      <c r="B22" s="6">
        <f>+Sept!F20</f>
        <v>51243625.839999959</v>
      </c>
      <c r="C22" s="5">
        <v>4204527.96</v>
      </c>
      <c r="D22" s="6">
        <f>-2928110.42+1753.61</f>
        <v>-2926356.81</v>
      </c>
      <c r="E22" s="6"/>
      <c r="F22" s="6">
        <f>SUM(B22:E22)</f>
        <v>52521796.989999957</v>
      </c>
      <c r="G22" s="6"/>
      <c r="H22" s="9" t="s">
        <v>302</v>
      </c>
      <c r="J22" s="9"/>
    </row>
    <row r="23" spans="1:13">
      <c r="B23" s="6"/>
      <c r="C23" s="6"/>
      <c r="D23" s="6"/>
      <c r="E23" s="6"/>
      <c r="F23" s="6"/>
      <c r="H23" s="6"/>
      <c r="J23" s="9"/>
      <c r="M23" s="9"/>
    </row>
    <row r="24" spans="1:13">
      <c r="B24" s="6"/>
      <c r="C24" s="6"/>
      <c r="D24" s="6"/>
      <c r="E24" s="6"/>
      <c r="F24" s="6"/>
      <c r="H24" s="6"/>
      <c r="J24" s="9"/>
      <c r="M24" s="9"/>
    </row>
    <row r="25" spans="1:13">
      <c r="A25" t="s">
        <v>19</v>
      </c>
      <c r="B25" s="6">
        <v>2025.3799999999974</v>
      </c>
      <c r="C25" s="6"/>
      <c r="D25" s="6"/>
      <c r="E25" s="6"/>
      <c r="F25" s="6">
        <f>SUM(B25:E25)</f>
        <v>2025.3799999999974</v>
      </c>
      <c r="G25" s="6" t="s">
        <v>20</v>
      </c>
    </row>
    <row r="26" spans="1:13">
      <c r="A26" t="s">
        <v>22</v>
      </c>
      <c r="B26" s="6">
        <v>469.3</v>
      </c>
      <c r="C26" s="6"/>
      <c r="D26" s="6"/>
      <c r="E26" s="6"/>
      <c r="F26" s="6">
        <f t="shared" ref="F26:F36" si="1">SUM(B26:E26)</f>
        <v>469.3</v>
      </c>
      <c r="G26" s="6" t="s">
        <v>10</v>
      </c>
      <c r="H26" s="6"/>
    </row>
    <row r="27" spans="1:13">
      <c r="A27" s="23" t="s">
        <v>308</v>
      </c>
      <c r="B27" s="6">
        <v>120</v>
      </c>
      <c r="C27" s="6"/>
      <c r="D27" s="6"/>
      <c r="E27" s="6"/>
      <c r="F27" s="6">
        <f t="shared" si="1"/>
        <v>120</v>
      </c>
      <c r="H27" s="6"/>
      <c r="J27" s="9"/>
      <c r="M27" s="9"/>
    </row>
    <row r="28" spans="1:13">
      <c r="A28" s="23" t="s">
        <v>309</v>
      </c>
      <c r="B28" s="6">
        <v>-422731.46</v>
      </c>
      <c r="C28" s="6"/>
      <c r="D28" s="6"/>
      <c r="E28" s="6"/>
      <c r="F28" s="6">
        <f t="shared" si="1"/>
        <v>-422731.46</v>
      </c>
      <c r="H28" s="6"/>
      <c r="J28" s="9"/>
      <c r="M28" s="9"/>
    </row>
    <row r="29" spans="1:13">
      <c r="A29" s="23" t="s">
        <v>310</v>
      </c>
      <c r="B29" s="6">
        <v>20872.38</v>
      </c>
      <c r="C29" s="6"/>
      <c r="D29" s="6"/>
      <c r="E29" s="6"/>
      <c r="F29" s="6">
        <f t="shared" si="1"/>
        <v>20872.38</v>
      </c>
      <c r="H29" s="6"/>
      <c r="J29" s="9"/>
      <c r="M29" s="9"/>
    </row>
    <row r="30" spans="1:13">
      <c r="A30" s="23" t="s">
        <v>311</v>
      </c>
      <c r="B30" s="6">
        <v>2919.38</v>
      </c>
      <c r="C30" s="6"/>
      <c r="D30" s="6"/>
      <c r="E30" s="6"/>
      <c r="F30" s="6">
        <f t="shared" si="1"/>
        <v>2919.38</v>
      </c>
      <c r="H30" s="6"/>
      <c r="J30" s="9"/>
      <c r="M30" s="9"/>
    </row>
    <row r="31" spans="1:13">
      <c r="A31" s="23" t="s">
        <v>313</v>
      </c>
      <c r="B31" s="6">
        <v>20474.189999999999</v>
      </c>
      <c r="C31" s="6"/>
      <c r="D31" s="6"/>
      <c r="E31" s="6"/>
      <c r="F31" s="6">
        <f t="shared" si="1"/>
        <v>20474.189999999999</v>
      </c>
      <c r="H31" s="6"/>
      <c r="J31" s="9"/>
      <c r="M31" s="9"/>
    </row>
    <row r="32" spans="1:13">
      <c r="A32" s="23" t="s">
        <v>312</v>
      </c>
      <c r="B32" s="6">
        <v>970</v>
      </c>
      <c r="C32" s="6"/>
      <c r="D32" s="6"/>
      <c r="E32" s="6"/>
      <c r="F32" s="6">
        <f t="shared" si="1"/>
        <v>970</v>
      </c>
      <c r="H32" s="6"/>
      <c r="J32" s="9"/>
      <c r="M32" s="9"/>
    </row>
    <row r="33" spans="1:13">
      <c r="A33" s="23" t="s">
        <v>315</v>
      </c>
      <c r="B33" s="6">
        <v>1440.04</v>
      </c>
      <c r="C33" s="6"/>
      <c r="D33" s="6"/>
      <c r="E33" s="6"/>
      <c r="F33" s="6">
        <f t="shared" si="1"/>
        <v>1440.04</v>
      </c>
      <c r="H33" s="6"/>
      <c r="J33" s="9"/>
      <c r="M33" s="9"/>
    </row>
    <row r="34" spans="1:13">
      <c r="A34" s="23" t="s">
        <v>316</v>
      </c>
      <c r="B34" s="6">
        <v>3200</v>
      </c>
      <c r="C34" s="6"/>
      <c r="D34" s="6"/>
      <c r="E34" s="6"/>
      <c r="F34" s="6">
        <f t="shared" si="1"/>
        <v>3200</v>
      </c>
      <c r="G34" s="23" t="s">
        <v>319</v>
      </c>
      <c r="H34" s="6"/>
      <c r="J34" s="9"/>
      <c r="M34" s="9"/>
    </row>
    <row r="35" spans="1:13">
      <c r="A35" s="23" t="s">
        <v>317</v>
      </c>
      <c r="B35" s="6">
        <v>2400</v>
      </c>
      <c r="C35" s="6"/>
      <c r="D35" s="6"/>
      <c r="E35" s="6"/>
      <c r="F35" s="6">
        <f t="shared" si="1"/>
        <v>2400</v>
      </c>
      <c r="G35" s="23" t="s">
        <v>319</v>
      </c>
      <c r="H35" s="6"/>
      <c r="J35" s="9"/>
      <c r="M35" s="9"/>
    </row>
    <row r="36" spans="1:13">
      <c r="A36" s="23" t="s">
        <v>318</v>
      </c>
      <c r="B36" s="6">
        <v>800</v>
      </c>
      <c r="C36" s="6"/>
      <c r="D36" s="6"/>
      <c r="E36" s="6"/>
      <c r="F36" s="6">
        <f t="shared" si="1"/>
        <v>800</v>
      </c>
      <c r="G36" s="23" t="s">
        <v>319</v>
      </c>
      <c r="H36" s="6"/>
      <c r="J36" s="9"/>
      <c r="M36" s="9"/>
    </row>
    <row r="37" spans="1:13">
      <c r="G37" s="6"/>
      <c r="H37" s="6"/>
    </row>
    <row r="38" spans="1:13" ht="15.75" thickBot="1">
      <c r="A38" t="s">
        <v>16</v>
      </c>
      <c r="B38" s="11">
        <f>SUM(B21:B37)</f>
        <v>50876585.04999996</v>
      </c>
      <c r="C38" s="11">
        <f>SUM(C21:C37)</f>
        <v>4204527.96</v>
      </c>
      <c r="D38" s="11">
        <f>SUM(D21:D37)</f>
        <v>-2926356.81</v>
      </c>
      <c r="E38" s="11">
        <f>SUM(E21:E37)</f>
        <v>0</v>
      </c>
      <c r="F38" s="11">
        <f>SUM(F21:F37)</f>
        <v>52154756.199999958</v>
      </c>
      <c r="G38" s="6"/>
      <c r="H38" s="6"/>
    </row>
    <row r="39" spans="1:13" ht="15.75" thickTop="1">
      <c r="B39" s="6"/>
      <c r="C39" s="6"/>
      <c r="D39" s="6"/>
      <c r="E39" s="6"/>
      <c r="F39" s="6"/>
      <c r="G39" s="6"/>
      <c r="H39" s="6"/>
    </row>
    <row r="40" spans="1:13">
      <c r="A40" t="s">
        <v>23</v>
      </c>
      <c r="B40" s="6">
        <f>+B38-B17</f>
        <v>0</v>
      </c>
      <c r="C40" s="6">
        <f>+C38-C17</f>
        <v>0</v>
      </c>
      <c r="D40" s="6">
        <f>+D38-D17</f>
        <v>0</v>
      </c>
      <c r="E40" s="6">
        <f>+E38-E17</f>
        <v>0</v>
      </c>
      <c r="F40" s="6">
        <f>+F38-F17</f>
        <v>0</v>
      </c>
      <c r="G40" s="6"/>
      <c r="H40" s="6"/>
    </row>
    <row r="41" spans="1:13">
      <c r="B41" s="6"/>
      <c r="C41" s="6"/>
      <c r="D41" s="6"/>
      <c r="E41" s="6"/>
      <c r="F41" s="6"/>
      <c r="G41" s="6"/>
      <c r="H41" s="6"/>
    </row>
    <row r="42" spans="1:13">
      <c r="B42" s="6"/>
      <c r="C42" s="6"/>
      <c r="D42" s="6"/>
      <c r="E42" s="6"/>
      <c r="F42" s="6"/>
      <c r="G42" s="6"/>
      <c r="H42" s="6"/>
    </row>
    <row r="43" spans="1:13">
      <c r="B43" s="6"/>
      <c r="C43" s="6"/>
      <c r="D43" s="6"/>
      <c r="E43" s="6"/>
      <c r="F43" s="6"/>
      <c r="G43" s="6"/>
      <c r="H43" s="6"/>
    </row>
    <row r="44" spans="1:13">
      <c r="B44" s="6"/>
      <c r="C44" s="6"/>
      <c r="D44" s="6"/>
      <c r="E44" s="6"/>
      <c r="F44" s="6"/>
      <c r="G44" s="6"/>
      <c r="H44" s="6"/>
    </row>
    <row r="45" spans="1:13">
      <c r="B45" s="6"/>
      <c r="C45" s="6"/>
      <c r="D45" s="6"/>
      <c r="E45" s="6"/>
      <c r="F45" s="6"/>
      <c r="G45" s="6"/>
      <c r="H45" s="6"/>
    </row>
    <row r="46" spans="1:13">
      <c r="B46" s="6"/>
      <c r="C46" s="6"/>
      <c r="D46" s="6"/>
      <c r="E46" s="6"/>
      <c r="F46" s="6"/>
      <c r="G46" s="6"/>
      <c r="H46" s="6"/>
    </row>
    <row r="47" spans="1:13">
      <c r="B47" s="6"/>
      <c r="C47" s="6"/>
      <c r="D47" s="6"/>
      <c r="E47" s="6"/>
      <c r="F47" s="6"/>
      <c r="G47" s="6"/>
      <c r="H47" s="6"/>
    </row>
    <row r="48" spans="1:13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0" spans="2:8">
      <c r="B50" s="6"/>
      <c r="C50" s="6"/>
      <c r="D50" s="6"/>
      <c r="E50" s="6"/>
      <c r="F50" s="6"/>
      <c r="G50" s="6"/>
      <c r="H50" s="6"/>
    </row>
    <row r="51" spans="2:8">
      <c r="B51" s="6"/>
      <c r="C51" s="6"/>
      <c r="D51" s="6"/>
      <c r="E51" s="6"/>
      <c r="F51" s="6"/>
      <c r="G51" s="6"/>
      <c r="H51" s="6"/>
    </row>
    <row r="54" spans="2:8">
      <c r="C54" s="9"/>
    </row>
    <row r="55" spans="2:8">
      <c r="C55" s="9"/>
    </row>
    <row r="59" spans="2:8">
      <c r="C59" s="9"/>
      <c r="D59" s="9"/>
      <c r="E59" s="9"/>
    </row>
    <row r="64" spans="2:8">
      <c r="C64" s="12"/>
    </row>
    <row r="65" spans="4:5">
      <c r="D65" s="9"/>
      <c r="E65" s="9"/>
    </row>
    <row r="66" spans="4:5">
      <c r="D66" s="12"/>
      <c r="E6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7ADC-39CA-4E11-8499-CDFB1F38FEB2}">
  <dimension ref="A2:M64"/>
  <sheetViews>
    <sheetView workbookViewId="0">
      <selection activeCell="E23" sqref="E23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44865</v>
      </c>
      <c r="C2" s="3" t="s">
        <v>1</v>
      </c>
      <c r="D2" s="3" t="s">
        <v>306</v>
      </c>
      <c r="E2" s="3" t="s">
        <v>2</v>
      </c>
      <c r="F2" s="2">
        <v>44895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52152150.07</v>
      </c>
      <c r="C4" s="5">
        <v>5971752.6000000006</v>
      </c>
      <c r="D4" s="6">
        <v>-3385118.28</v>
      </c>
      <c r="E4" s="6"/>
      <c r="F4" s="7">
        <f>SUM(B4:E4)</f>
        <v>54738784.390000001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3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2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2">
      <c r="B14" s="6"/>
      <c r="C14" s="6"/>
      <c r="D14" s="6"/>
      <c r="E14" s="6"/>
      <c r="F14" s="6"/>
      <c r="G14" s="6"/>
      <c r="H14" s="6"/>
      <c r="J14" s="8"/>
    </row>
    <row r="15" spans="1:12" ht="15.75" thickBot="1">
      <c r="A15" t="s">
        <v>16</v>
      </c>
      <c r="B15" s="11">
        <f>SUM(B4:B14)</f>
        <v>52154756.199999996</v>
      </c>
      <c r="C15" s="11">
        <f>SUM(C4:C14)</f>
        <v>5971752.6000000006</v>
      </c>
      <c r="D15" s="11">
        <f>SUM(D4:D14)</f>
        <v>-3385118.28</v>
      </c>
      <c r="E15" s="11">
        <f>SUM(E4:E14)</f>
        <v>0</v>
      </c>
      <c r="F15" s="11">
        <f>SUM(F4:F14)</f>
        <v>54741390.519999996</v>
      </c>
      <c r="G15" s="6"/>
      <c r="H15" s="6"/>
      <c r="J15" s="8"/>
    </row>
    <row r="16" spans="1:12" ht="15.75" thickTop="1">
      <c r="B16" s="6"/>
      <c r="C16" s="6"/>
      <c r="D16" s="6"/>
      <c r="E16" s="6"/>
      <c r="F16" s="6"/>
      <c r="G16" s="6"/>
      <c r="H16" s="6"/>
      <c r="J16" s="9"/>
    </row>
    <row r="17" spans="1:13">
      <c r="B17" s="6"/>
      <c r="C17" s="6"/>
      <c r="D17" s="6"/>
      <c r="E17" s="6"/>
      <c r="F17" s="6"/>
      <c r="G17" s="6"/>
      <c r="H17" s="6"/>
      <c r="J17" s="9"/>
    </row>
    <row r="18" spans="1:13">
      <c r="A18" s="1" t="s">
        <v>17</v>
      </c>
      <c r="B18" s="6"/>
      <c r="C18" s="6"/>
      <c r="D18" s="6"/>
      <c r="E18" s="6"/>
      <c r="F18" s="6"/>
      <c r="G18" s="6"/>
      <c r="H18" s="6"/>
      <c r="J18" s="9"/>
      <c r="K18" s="6"/>
      <c r="L18" s="9"/>
      <c r="M18" s="9"/>
    </row>
    <row r="19" spans="1:13">
      <c r="B19" s="6"/>
      <c r="C19" s="6"/>
      <c r="D19" s="6"/>
      <c r="E19" s="6"/>
      <c r="F19" s="6"/>
      <c r="G19" s="6"/>
      <c r="H19" s="6" t="s">
        <v>314</v>
      </c>
      <c r="J19" s="9"/>
      <c r="L19" s="9"/>
    </row>
    <row r="20" spans="1:13">
      <c r="A20" t="s">
        <v>18</v>
      </c>
      <c r="B20" s="6">
        <f>+Oct!F22</f>
        <v>52521796.989999957</v>
      </c>
      <c r="C20" s="5">
        <v>5971752.5999999996</v>
      </c>
      <c r="D20" s="6">
        <v>-3385118.28</v>
      </c>
      <c r="E20" s="6"/>
      <c r="F20" s="6">
        <f>SUM(B20:E20)</f>
        <v>55108431.309999958</v>
      </c>
      <c r="G20" s="6"/>
      <c r="H20" s="9" t="s">
        <v>302</v>
      </c>
      <c r="J20" s="9"/>
    </row>
    <row r="21" spans="1:13">
      <c r="B21" s="6"/>
      <c r="C21" s="6"/>
      <c r="D21" s="6"/>
      <c r="E21" s="6"/>
      <c r="F21" s="6"/>
      <c r="H21" s="6"/>
      <c r="J21" s="9"/>
      <c r="M21" s="9"/>
    </row>
    <row r="22" spans="1:13">
      <c r="B22" s="6"/>
      <c r="C22" s="6"/>
      <c r="D22" s="6"/>
      <c r="E22" s="6"/>
      <c r="F22" s="6"/>
      <c r="H22" s="6"/>
      <c r="J22" s="9"/>
      <c r="M22" s="9"/>
    </row>
    <row r="23" spans="1:13">
      <c r="A23" t="s">
        <v>19</v>
      </c>
      <c r="B23" s="6">
        <v>2025.3799999999974</v>
      </c>
      <c r="C23" s="6"/>
      <c r="D23" s="6"/>
      <c r="E23" s="6"/>
      <c r="F23" s="6">
        <f>SUM(B23:E23)</f>
        <v>2025.3799999999974</v>
      </c>
      <c r="G23" s="6" t="s">
        <v>20</v>
      </c>
    </row>
    <row r="24" spans="1:13">
      <c r="A24" t="s">
        <v>22</v>
      </c>
      <c r="B24" s="6">
        <v>469.3</v>
      </c>
      <c r="C24" s="6"/>
      <c r="D24" s="6"/>
      <c r="E24" s="6"/>
      <c r="F24" s="6">
        <f t="shared" ref="F24:F34" si="1">SUM(B24:E24)</f>
        <v>469.3</v>
      </c>
      <c r="G24" s="6" t="s">
        <v>10</v>
      </c>
      <c r="H24" s="6"/>
    </row>
    <row r="25" spans="1:13">
      <c r="A25" s="23" t="s">
        <v>308</v>
      </c>
      <c r="B25" s="6">
        <v>120</v>
      </c>
      <c r="C25" s="6"/>
      <c r="D25" s="6"/>
      <c r="E25" s="6"/>
      <c r="F25" s="6">
        <f t="shared" si="1"/>
        <v>120</v>
      </c>
      <c r="H25" s="6"/>
      <c r="J25" s="9"/>
      <c r="M25" s="9"/>
    </row>
    <row r="26" spans="1:13">
      <c r="A26" s="23" t="s">
        <v>309</v>
      </c>
      <c r="B26" s="6">
        <v>-422731.46</v>
      </c>
      <c r="C26" s="6"/>
      <c r="D26" s="6"/>
      <c r="E26" s="6"/>
      <c r="F26" s="6">
        <f t="shared" si="1"/>
        <v>-422731.46</v>
      </c>
      <c r="H26" s="6"/>
      <c r="J26" s="9"/>
      <c r="M26" s="9"/>
    </row>
    <row r="27" spans="1:13">
      <c r="A27" s="23" t="s">
        <v>310</v>
      </c>
      <c r="B27" s="6">
        <v>20872.38</v>
      </c>
      <c r="C27" s="6"/>
      <c r="D27" s="6"/>
      <c r="E27" s="6"/>
      <c r="F27" s="6">
        <f t="shared" si="1"/>
        <v>20872.38</v>
      </c>
      <c r="H27" s="6"/>
      <c r="J27" s="9"/>
      <c r="M27" s="9"/>
    </row>
    <row r="28" spans="1:13">
      <c r="A28" s="23" t="s">
        <v>311</v>
      </c>
      <c r="B28" s="6">
        <v>2919.38</v>
      </c>
      <c r="C28" s="6"/>
      <c r="D28" s="6"/>
      <c r="E28" s="6"/>
      <c r="F28" s="6">
        <f t="shared" si="1"/>
        <v>2919.38</v>
      </c>
      <c r="H28" s="6"/>
      <c r="J28" s="9"/>
      <c r="M28" s="9"/>
    </row>
    <row r="29" spans="1:13">
      <c r="A29" s="23" t="s">
        <v>313</v>
      </c>
      <c r="B29" s="6">
        <v>20474.189999999999</v>
      </c>
      <c r="C29" s="6"/>
      <c r="D29" s="6"/>
      <c r="E29" s="6"/>
      <c r="F29" s="6">
        <f t="shared" si="1"/>
        <v>20474.189999999999</v>
      </c>
      <c r="H29" s="6"/>
      <c r="J29" s="9"/>
      <c r="M29" s="9"/>
    </row>
    <row r="30" spans="1:13">
      <c r="A30" s="23" t="s">
        <v>312</v>
      </c>
      <c r="B30" s="6">
        <v>970</v>
      </c>
      <c r="C30" s="6"/>
      <c r="D30" s="6"/>
      <c r="E30" s="6"/>
      <c r="F30" s="6">
        <f t="shared" si="1"/>
        <v>970</v>
      </c>
      <c r="H30" s="6"/>
      <c r="J30" s="9"/>
      <c r="M30" s="9"/>
    </row>
    <row r="31" spans="1:13">
      <c r="A31" s="23" t="s">
        <v>315</v>
      </c>
      <c r="B31" s="6">
        <v>1440.04</v>
      </c>
      <c r="C31" s="6"/>
      <c r="D31" s="6"/>
      <c r="E31" s="6"/>
      <c r="F31" s="6">
        <f t="shared" si="1"/>
        <v>1440.04</v>
      </c>
      <c r="H31" s="6"/>
      <c r="J31" s="9"/>
      <c r="M31" s="9"/>
    </row>
    <row r="32" spans="1:13">
      <c r="A32" s="23" t="s">
        <v>316</v>
      </c>
      <c r="B32" s="6">
        <v>3200</v>
      </c>
      <c r="C32" s="6"/>
      <c r="D32" s="6"/>
      <c r="E32" s="6"/>
      <c r="F32" s="6">
        <f t="shared" si="1"/>
        <v>3200</v>
      </c>
      <c r="G32" s="23" t="s">
        <v>319</v>
      </c>
      <c r="H32" s="6"/>
      <c r="J32" s="9"/>
      <c r="M32" s="9"/>
    </row>
    <row r="33" spans="1:13">
      <c r="A33" s="23" t="s">
        <v>317</v>
      </c>
      <c r="B33" s="6">
        <v>2400</v>
      </c>
      <c r="C33" s="6"/>
      <c r="D33" s="6"/>
      <c r="E33" s="6"/>
      <c r="F33" s="6">
        <f t="shared" si="1"/>
        <v>2400</v>
      </c>
      <c r="G33" s="23" t="s">
        <v>319</v>
      </c>
      <c r="H33" s="6"/>
      <c r="J33" s="9"/>
      <c r="M33" s="9"/>
    </row>
    <row r="34" spans="1:13">
      <c r="A34" s="23" t="s">
        <v>318</v>
      </c>
      <c r="B34" s="6">
        <v>800</v>
      </c>
      <c r="C34" s="6"/>
      <c r="D34" s="6"/>
      <c r="E34" s="6"/>
      <c r="F34" s="6">
        <f t="shared" si="1"/>
        <v>800</v>
      </c>
      <c r="G34" s="23" t="s">
        <v>319</v>
      </c>
      <c r="H34" s="6"/>
      <c r="J34" s="9"/>
      <c r="M34" s="9"/>
    </row>
    <row r="35" spans="1:13">
      <c r="G35" s="6"/>
      <c r="H35" s="6"/>
    </row>
    <row r="36" spans="1:13" ht="15.75" thickBot="1">
      <c r="A36" t="s">
        <v>16</v>
      </c>
      <c r="B36" s="11">
        <f>SUM(B19:B35)</f>
        <v>52154756.199999958</v>
      </c>
      <c r="C36" s="11">
        <f>SUM(C19:C35)</f>
        <v>5971752.5999999996</v>
      </c>
      <c r="D36" s="11">
        <f>SUM(D19:D35)</f>
        <v>-3385118.28</v>
      </c>
      <c r="E36" s="11">
        <f>SUM(E19:E35)</f>
        <v>0</v>
      </c>
      <c r="F36" s="11">
        <f>SUM(F19:F35)</f>
        <v>54741390.519999959</v>
      </c>
      <c r="G36" s="6"/>
      <c r="H36" s="6"/>
    </row>
    <row r="37" spans="1:13" ht="15.75" thickTop="1">
      <c r="B37" s="6"/>
      <c r="C37" s="6"/>
      <c r="D37" s="6"/>
      <c r="E37" s="6"/>
      <c r="F37" s="6"/>
      <c r="G37" s="6"/>
      <c r="H37" s="6"/>
    </row>
    <row r="38" spans="1:13">
      <c r="A38" t="s">
        <v>23</v>
      </c>
      <c r="B38" s="6">
        <f>+B36-B15</f>
        <v>0</v>
      </c>
      <c r="C38" s="6">
        <f>+C36-C15</f>
        <v>0</v>
      </c>
      <c r="D38" s="6">
        <f>+D36-D15</f>
        <v>0</v>
      </c>
      <c r="E38" s="6">
        <f>+E36-E15</f>
        <v>0</v>
      </c>
      <c r="F38" s="6">
        <f>+F36-F15</f>
        <v>0</v>
      </c>
      <c r="G38" s="6"/>
      <c r="H38" s="6"/>
    </row>
    <row r="39" spans="1:13">
      <c r="B39" s="6"/>
      <c r="C39" s="6"/>
      <c r="D39" s="6"/>
      <c r="E39" s="6"/>
      <c r="F39" s="6"/>
      <c r="G39" s="6"/>
      <c r="H39" s="6"/>
    </row>
    <row r="40" spans="1:13">
      <c r="B40" s="6"/>
      <c r="C40" s="6"/>
      <c r="D40" s="6"/>
      <c r="E40" s="6"/>
      <c r="F40" s="6"/>
      <c r="G40" s="6"/>
      <c r="H40" s="6"/>
    </row>
    <row r="41" spans="1:13">
      <c r="B41" s="6"/>
      <c r="C41" s="6"/>
      <c r="D41" s="6"/>
      <c r="E41" s="6"/>
      <c r="F41" s="6"/>
      <c r="G41" s="6"/>
      <c r="H41" s="6"/>
    </row>
    <row r="42" spans="1:13">
      <c r="B42" s="6"/>
      <c r="C42" s="6"/>
      <c r="D42" s="6"/>
      <c r="E42" s="6"/>
      <c r="F42" s="6"/>
      <c r="G42" s="6"/>
      <c r="H42" s="6"/>
    </row>
    <row r="43" spans="1:13">
      <c r="B43" s="6"/>
      <c r="C43" s="6"/>
      <c r="D43" s="6"/>
      <c r="E43" s="6"/>
      <c r="F43" s="6"/>
      <c r="G43" s="6"/>
      <c r="H43" s="6"/>
    </row>
    <row r="44" spans="1:13">
      <c r="B44" s="6"/>
      <c r="C44" s="6"/>
      <c r="D44" s="6"/>
      <c r="E44" s="6"/>
      <c r="F44" s="6"/>
      <c r="G44" s="6"/>
      <c r="H44" s="6"/>
    </row>
    <row r="45" spans="1:13">
      <c r="B45" s="6"/>
      <c r="C45" s="6"/>
      <c r="D45" s="6"/>
      <c r="E45" s="6"/>
      <c r="F45" s="6"/>
      <c r="G45" s="6"/>
      <c r="H45" s="6"/>
    </row>
    <row r="46" spans="1:13">
      <c r="B46" s="6"/>
      <c r="C46" s="6"/>
      <c r="D46" s="6"/>
      <c r="E46" s="6"/>
      <c r="F46" s="6"/>
      <c r="G46" s="6"/>
      <c r="H46" s="6"/>
    </row>
    <row r="47" spans="1:13">
      <c r="B47" s="6"/>
      <c r="C47" s="6"/>
      <c r="D47" s="6"/>
      <c r="E47" s="6"/>
      <c r="F47" s="6"/>
      <c r="G47" s="6"/>
      <c r="H47" s="6"/>
    </row>
    <row r="48" spans="1:13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2" spans="2:8">
      <c r="C52" s="9"/>
    </row>
    <row r="53" spans="2:8">
      <c r="C53" s="9"/>
    </row>
    <row r="57" spans="2:8">
      <c r="C57" s="9"/>
      <c r="D57" s="9"/>
      <c r="E57" s="9"/>
    </row>
    <row r="62" spans="2:8">
      <c r="C62" s="12"/>
    </row>
    <row r="63" spans="2:8">
      <c r="D63" s="9"/>
      <c r="E63" s="9"/>
    </row>
    <row r="64" spans="2:8">
      <c r="D64" s="12"/>
      <c r="E64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0B89-579A-41FC-B71E-072FDF4EFE87}">
  <dimension ref="A2:M67"/>
  <sheetViews>
    <sheetView workbookViewId="0">
      <selection activeCell="A11" sqref="A11:XFD13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44895</v>
      </c>
      <c r="C2" s="3" t="s">
        <v>1</v>
      </c>
      <c r="D2" s="3" t="s">
        <v>306</v>
      </c>
      <c r="E2" s="3" t="s">
        <v>2</v>
      </c>
      <c r="F2" s="2">
        <v>44926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54738784.390000001</v>
      </c>
      <c r="C4" s="5">
        <v>671066.56000000006</v>
      </c>
      <c r="D4" s="6">
        <v>-3875422.2100000009</v>
      </c>
      <c r="E4" s="6"/>
      <c r="F4" s="7">
        <f>SUM(B4:E4)</f>
        <v>51534428.740000002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3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2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2">
      <c r="B14" s="6"/>
      <c r="C14" s="6"/>
      <c r="D14" s="6"/>
      <c r="E14" s="6"/>
      <c r="F14" s="6"/>
      <c r="G14" s="6"/>
      <c r="H14" s="6"/>
      <c r="J14" s="8"/>
    </row>
    <row r="15" spans="1:12" ht="15.75" thickBot="1">
      <c r="A15" t="s">
        <v>16</v>
      </c>
      <c r="B15" s="11">
        <f>SUM(B4:B14)</f>
        <v>54741390.519999996</v>
      </c>
      <c r="C15" s="11">
        <f>SUM(C4:C14)</f>
        <v>671066.56000000006</v>
      </c>
      <c r="D15" s="11">
        <f>SUM(D4:D14)</f>
        <v>-3875422.2100000009</v>
      </c>
      <c r="E15" s="11">
        <f>SUM(E4:E14)</f>
        <v>0</v>
      </c>
      <c r="F15" s="11">
        <f>SUM(F4:F14)</f>
        <v>51537034.869999997</v>
      </c>
      <c r="G15" s="6"/>
      <c r="H15" s="6"/>
      <c r="J15" s="8"/>
    </row>
    <row r="16" spans="1:12" ht="15.75" thickTop="1">
      <c r="B16" s="6"/>
      <c r="C16" s="6"/>
      <c r="D16" s="6"/>
      <c r="E16" s="6"/>
      <c r="F16" s="6"/>
      <c r="G16" s="6"/>
      <c r="H16" s="6"/>
      <c r="J16" s="9"/>
    </row>
    <row r="17" spans="1:13">
      <c r="B17" s="6"/>
      <c r="C17" s="6"/>
      <c r="D17" s="6"/>
      <c r="E17" s="6"/>
      <c r="F17" s="6"/>
      <c r="G17" s="6"/>
      <c r="H17" s="6"/>
      <c r="J17" s="9"/>
    </row>
    <row r="18" spans="1:13">
      <c r="A18" s="1" t="s">
        <v>17</v>
      </c>
      <c r="B18" s="6"/>
      <c r="C18" s="6"/>
      <c r="D18" s="6"/>
      <c r="E18" s="6"/>
      <c r="F18" s="6"/>
      <c r="G18" s="6"/>
      <c r="H18" s="6"/>
      <c r="J18" s="9"/>
      <c r="K18" s="6"/>
      <c r="L18" s="9"/>
      <c r="M18" s="9"/>
    </row>
    <row r="19" spans="1:13">
      <c r="B19" s="6"/>
      <c r="C19" s="6"/>
      <c r="D19" s="6"/>
      <c r="E19" s="6"/>
      <c r="F19" s="6"/>
      <c r="G19" s="6"/>
      <c r="H19" s="6" t="s">
        <v>314</v>
      </c>
      <c r="J19" s="9"/>
      <c r="L19" s="9"/>
    </row>
    <row r="20" spans="1:13">
      <c r="A20" t="s">
        <v>18</v>
      </c>
      <c r="B20" s="6">
        <f>+Nov!F20</f>
        <v>55108431.309999958</v>
      </c>
      <c r="C20" s="5">
        <v>671066.56000000006</v>
      </c>
      <c r="D20" s="6">
        <v>-3879706.61</v>
      </c>
      <c r="E20" s="6">
        <v>0</v>
      </c>
      <c r="F20" s="6">
        <f>SUM(B20:E20)</f>
        <v>51899791.259999961</v>
      </c>
      <c r="G20" s="6"/>
      <c r="H20" s="9" t="s">
        <v>302</v>
      </c>
      <c r="J20" s="9"/>
    </row>
    <row r="21" spans="1:13">
      <c r="B21" s="6"/>
      <c r="C21" s="6"/>
      <c r="D21" s="6"/>
      <c r="E21" s="6"/>
      <c r="F21" s="6"/>
      <c r="H21" s="6"/>
      <c r="J21" s="9"/>
      <c r="M21" s="9"/>
    </row>
    <row r="22" spans="1:13">
      <c r="B22" s="6"/>
      <c r="C22" s="6"/>
      <c r="D22" s="6"/>
      <c r="E22" s="6"/>
      <c r="F22" s="6"/>
      <c r="H22" s="6"/>
      <c r="J22" s="9"/>
      <c r="M22" s="9"/>
    </row>
    <row r="23" spans="1:13">
      <c r="A23" t="s">
        <v>19</v>
      </c>
      <c r="B23" s="6">
        <v>2025.3799999999974</v>
      </c>
      <c r="C23" s="6"/>
      <c r="D23" s="6"/>
      <c r="E23" s="6"/>
      <c r="F23" s="6">
        <f>SUM(B23:E23)</f>
        <v>2025.3799999999974</v>
      </c>
      <c r="G23" s="6" t="s">
        <v>20</v>
      </c>
    </row>
    <row r="24" spans="1:13">
      <c r="A24" t="s">
        <v>22</v>
      </c>
      <c r="B24" s="6">
        <v>469.3</v>
      </c>
      <c r="C24" s="6"/>
      <c r="D24" s="6"/>
      <c r="E24" s="6"/>
      <c r="F24" s="6">
        <f t="shared" ref="F24:F38" si="1">SUM(B24:E24)</f>
        <v>469.3</v>
      </c>
      <c r="G24" s="6" t="s">
        <v>10</v>
      </c>
      <c r="H24" s="6"/>
    </row>
    <row r="25" spans="1:13">
      <c r="A25" s="23" t="s">
        <v>308</v>
      </c>
      <c r="B25" s="6">
        <v>120</v>
      </c>
      <c r="C25" s="6"/>
      <c r="D25" s="6"/>
      <c r="E25" s="6"/>
      <c r="F25" s="6">
        <f t="shared" si="1"/>
        <v>120</v>
      </c>
      <c r="H25" s="6"/>
      <c r="J25" s="9"/>
      <c r="M25" s="9"/>
    </row>
    <row r="26" spans="1:13">
      <c r="A26" s="23" t="s">
        <v>323</v>
      </c>
      <c r="B26" s="6">
        <v>-422731.46</v>
      </c>
      <c r="C26" s="6"/>
      <c r="D26" s="6"/>
      <c r="E26" s="6"/>
      <c r="F26" s="6">
        <f t="shared" si="1"/>
        <v>-422731.46</v>
      </c>
      <c r="H26" s="6"/>
      <c r="J26" s="9"/>
      <c r="M26" s="9"/>
    </row>
    <row r="27" spans="1:13">
      <c r="A27" s="23" t="s">
        <v>310</v>
      </c>
      <c r="B27" s="6">
        <v>20872.38</v>
      </c>
      <c r="C27" s="6"/>
      <c r="D27" s="6"/>
      <c r="E27" s="6"/>
      <c r="F27" s="6">
        <f t="shared" si="1"/>
        <v>20872.38</v>
      </c>
      <c r="H27" s="6"/>
      <c r="J27" s="9"/>
      <c r="M27" s="9"/>
    </row>
    <row r="28" spans="1:13">
      <c r="A28" s="23" t="s">
        <v>311</v>
      </c>
      <c r="B28" s="6">
        <v>2919.38</v>
      </c>
      <c r="C28" s="6"/>
      <c r="D28" s="6"/>
      <c r="E28" s="6"/>
      <c r="F28" s="6">
        <f t="shared" si="1"/>
        <v>2919.38</v>
      </c>
      <c r="H28" s="6"/>
      <c r="J28" s="9"/>
      <c r="M28" s="9"/>
    </row>
    <row r="29" spans="1:13">
      <c r="A29" s="23" t="s">
        <v>313</v>
      </c>
      <c r="B29" s="6">
        <v>20474.189999999999</v>
      </c>
      <c r="C29" s="6"/>
      <c r="D29" s="6"/>
      <c r="E29" s="6"/>
      <c r="F29" s="6">
        <f t="shared" si="1"/>
        <v>20474.189999999999</v>
      </c>
      <c r="H29" s="6"/>
      <c r="J29" s="9"/>
      <c r="M29" s="9"/>
    </row>
    <row r="30" spans="1:13">
      <c r="A30" s="23" t="s">
        <v>312</v>
      </c>
      <c r="B30" s="6">
        <v>970</v>
      </c>
      <c r="C30" s="6"/>
      <c r="D30" s="6"/>
      <c r="E30" s="6"/>
      <c r="F30" s="6">
        <f t="shared" si="1"/>
        <v>970</v>
      </c>
      <c r="H30" s="6"/>
      <c r="J30" s="9"/>
      <c r="M30" s="9"/>
    </row>
    <row r="31" spans="1:13">
      <c r="A31" s="23" t="s">
        <v>315</v>
      </c>
      <c r="B31" s="6">
        <v>1440.04</v>
      </c>
      <c r="C31" s="6"/>
      <c r="D31" s="6"/>
      <c r="E31" s="6"/>
      <c r="F31" s="6">
        <f t="shared" si="1"/>
        <v>1440.04</v>
      </c>
      <c r="H31" s="6"/>
      <c r="J31" s="9"/>
      <c r="M31" s="9"/>
    </row>
    <row r="32" spans="1:13">
      <c r="A32" s="23" t="s">
        <v>316</v>
      </c>
      <c r="B32" s="6">
        <v>3200</v>
      </c>
      <c r="C32" s="6"/>
      <c r="D32" s="6"/>
      <c r="E32" s="6"/>
      <c r="F32" s="6">
        <f t="shared" si="1"/>
        <v>3200</v>
      </c>
      <c r="G32" s="23" t="s">
        <v>319</v>
      </c>
      <c r="H32" s="6"/>
      <c r="J32" s="9"/>
      <c r="M32" s="9"/>
    </row>
    <row r="33" spans="1:13">
      <c r="A33" s="23" t="s">
        <v>317</v>
      </c>
      <c r="B33" s="6">
        <v>2400</v>
      </c>
      <c r="C33" s="6"/>
      <c r="D33" s="6"/>
      <c r="E33" s="6"/>
      <c r="F33" s="6">
        <f t="shared" si="1"/>
        <v>2400</v>
      </c>
      <c r="G33" s="23" t="s">
        <v>319</v>
      </c>
      <c r="H33" s="6"/>
      <c r="J33" s="9"/>
      <c r="M33" s="9"/>
    </row>
    <row r="34" spans="1:13">
      <c r="A34" s="23" t="s">
        <v>318</v>
      </c>
      <c r="B34" s="6">
        <v>800</v>
      </c>
      <c r="C34" s="6"/>
      <c r="D34" s="6"/>
      <c r="E34" s="6"/>
      <c r="F34" s="6">
        <f t="shared" si="1"/>
        <v>800</v>
      </c>
      <c r="G34" s="23" t="s">
        <v>319</v>
      </c>
      <c r="H34" s="6"/>
      <c r="J34" s="9"/>
      <c r="M34" s="9"/>
    </row>
    <row r="35" spans="1:13">
      <c r="A35" s="23" t="s">
        <v>321</v>
      </c>
      <c r="B35" s="6"/>
      <c r="C35" s="6"/>
      <c r="D35" s="6">
        <v>564.72</v>
      </c>
      <c r="E35" s="6"/>
      <c r="F35" s="6">
        <f t="shared" si="1"/>
        <v>564.72</v>
      </c>
      <c r="G35" s="23"/>
      <c r="H35" s="6"/>
      <c r="J35" s="9"/>
      <c r="M35" s="9"/>
    </row>
    <row r="36" spans="1:13">
      <c r="A36" s="23" t="s">
        <v>322</v>
      </c>
      <c r="B36" s="6"/>
      <c r="C36" s="6"/>
      <c r="D36" s="6">
        <v>2647.75</v>
      </c>
      <c r="E36" s="6"/>
      <c r="F36" s="6">
        <f t="shared" si="1"/>
        <v>2647.75</v>
      </c>
      <c r="G36" s="23"/>
      <c r="H36" s="6"/>
      <c r="J36" s="9"/>
      <c r="M36" s="9"/>
    </row>
    <row r="37" spans="1:13">
      <c r="A37" s="23" t="s">
        <v>320</v>
      </c>
      <c r="B37" s="6"/>
      <c r="C37" s="6"/>
      <c r="D37" s="6">
        <v>1071.93</v>
      </c>
      <c r="E37" s="6"/>
      <c r="F37" s="6">
        <f t="shared" si="1"/>
        <v>1071.93</v>
      </c>
      <c r="G37" s="23"/>
      <c r="H37" s="6"/>
      <c r="J37" s="9"/>
      <c r="M37" s="9"/>
    </row>
    <row r="38" spans="1:13">
      <c r="F38" s="6">
        <f t="shared" si="1"/>
        <v>0</v>
      </c>
      <c r="G38" s="6"/>
      <c r="H38" s="6"/>
    </row>
    <row r="39" spans="1:13" ht="15.75" thickBot="1">
      <c r="A39" t="s">
        <v>16</v>
      </c>
      <c r="B39" s="11">
        <f>SUM(B19:B38)</f>
        <v>54741390.519999959</v>
      </c>
      <c r="C39" s="11">
        <f>SUM(C19:C38)</f>
        <v>671066.56000000006</v>
      </c>
      <c r="D39" s="11">
        <f>SUM(D19:D38)</f>
        <v>-3875422.2099999995</v>
      </c>
      <c r="E39" s="11">
        <f>SUM(E19:E38)</f>
        <v>0</v>
      </c>
      <c r="F39" s="11">
        <f>SUM(F19:F38)</f>
        <v>51537034.86999996</v>
      </c>
      <c r="G39" s="6"/>
      <c r="H39" s="6"/>
    </row>
    <row r="40" spans="1:13" ht="15.75" thickTop="1">
      <c r="B40" s="6"/>
      <c r="C40" s="6"/>
      <c r="D40" s="6"/>
      <c r="E40" s="6"/>
      <c r="F40" s="6"/>
      <c r="G40" s="6"/>
      <c r="H40" s="6"/>
    </row>
    <row r="41" spans="1:13">
      <c r="A41" t="s">
        <v>23</v>
      </c>
      <c r="B41" s="6">
        <f>+B39-B15</f>
        <v>0</v>
      </c>
      <c r="C41" s="6">
        <f>+C39-C15</f>
        <v>0</v>
      </c>
      <c r="D41" s="6">
        <f>+D39-D15</f>
        <v>0</v>
      </c>
      <c r="E41" s="6">
        <f>+E39-E15</f>
        <v>0</v>
      </c>
      <c r="F41" s="6">
        <f>+F39-F15</f>
        <v>0</v>
      </c>
      <c r="G41" s="6"/>
      <c r="H41" s="6"/>
    </row>
    <row r="42" spans="1:13">
      <c r="B42" s="6"/>
      <c r="C42" s="6"/>
      <c r="D42" s="6"/>
      <c r="E42" s="6"/>
      <c r="F42" s="6"/>
      <c r="G42" s="6"/>
      <c r="H42" s="6"/>
    </row>
    <row r="43" spans="1:13">
      <c r="B43" s="6"/>
      <c r="C43" s="6"/>
      <c r="D43" s="6"/>
      <c r="E43" s="6"/>
      <c r="F43" s="6"/>
      <c r="G43" s="6"/>
      <c r="H43" s="6"/>
    </row>
    <row r="44" spans="1:13">
      <c r="B44" s="6"/>
      <c r="C44" s="6"/>
      <c r="D44" s="6"/>
      <c r="E44" s="6"/>
      <c r="F44" s="6"/>
      <c r="G44" s="6"/>
      <c r="H44" s="6"/>
    </row>
    <row r="45" spans="1:13">
      <c r="B45" s="6"/>
      <c r="C45" s="6"/>
      <c r="D45" s="6"/>
      <c r="E45" s="6"/>
      <c r="F45" s="6"/>
      <c r="G45" s="6"/>
      <c r="H45" s="6"/>
    </row>
    <row r="46" spans="1:13">
      <c r="B46" s="6"/>
      <c r="C46" s="6"/>
      <c r="D46" s="6"/>
      <c r="E46" s="6"/>
      <c r="F46" s="6"/>
      <c r="G46" s="6"/>
      <c r="H46" s="6"/>
    </row>
    <row r="47" spans="1:13">
      <c r="B47" s="6"/>
      <c r="C47" s="6"/>
      <c r="D47" s="6"/>
      <c r="E47" s="6"/>
      <c r="F47" s="6"/>
      <c r="G47" s="6"/>
      <c r="H47" s="6"/>
    </row>
    <row r="48" spans="1:13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0" spans="2:8">
      <c r="B50" s="6"/>
      <c r="C50" s="6"/>
      <c r="D50" s="6"/>
      <c r="E50" s="6"/>
      <c r="F50" s="6"/>
      <c r="G50" s="6"/>
      <c r="H50" s="6"/>
    </row>
    <row r="51" spans="2:8">
      <c r="B51" s="6"/>
      <c r="C51" s="6"/>
      <c r="D51" s="6"/>
      <c r="E51" s="6"/>
      <c r="F51" s="6"/>
      <c r="G51" s="6"/>
      <c r="H51" s="6"/>
    </row>
    <row r="52" spans="2:8">
      <c r="B52" s="6"/>
      <c r="C52" s="6"/>
      <c r="D52" s="6"/>
      <c r="E52" s="6"/>
      <c r="F52" s="6"/>
      <c r="G52" s="6"/>
      <c r="H52" s="6"/>
    </row>
    <row r="55" spans="2:8">
      <c r="C55" s="9"/>
    </row>
    <row r="56" spans="2:8">
      <c r="C56" s="9"/>
    </row>
    <row r="60" spans="2:8">
      <c r="C60" s="9"/>
      <c r="D60" s="9"/>
      <c r="E60" s="9"/>
    </row>
    <row r="65" spans="3:5">
      <c r="C65" s="12"/>
    </row>
    <row r="66" spans="3:5">
      <c r="D66" s="9"/>
      <c r="E66" s="9"/>
    </row>
    <row r="67" spans="3:5">
      <c r="D67" s="12"/>
      <c r="E67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9197-86C9-4A39-AED1-B0203B960350}">
  <dimension ref="A2:M69"/>
  <sheetViews>
    <sheetView topLeftCell="A7" workbookViewId="0">
      <selection activeCell="A11" sqref="A11:XFD13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44926</v>
      </c>
      <c r="C2" s="3" t="s">
        <v>1</v>
      </c>
      <c r="D2" s="3" t="s">
        <v>306</v>
      </c>
      <c r="E2" s="3" t="s">
        <v>2</v>
      </c>
      <c r="F2" s="2">
        <v>44957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51534428.740000002</v>
      </c>
      <c r="C4" s="5">
        <v>5800383.5899999989</v>
      </c>
      <c r="D4" s="6">
        <v>-4299436.8100000005</v>
      </c>
      <c r="E4" s="6"/>
      <c r="F4" s="7">
        <f>SUM(B4:E4)</f>
        <v>53035375.519999996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4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2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2">
      <c r="A14" t="s">
        <v>324</v>
      </c>
      <c r="B14" s="6"/>
      <c r="C14" s="6">
        <v>-3006.83</v>
      </c>
      <c r="D14" s="6"/>
      <c r="E14" s="6"/>
      <c r="F14" s="6">
        <f t="shared" si="0"/>
        <v>-3006.83</v>
      </c>
      <c r="G14" s="6" t="s">
        <v>10</v>
      </c>
      <c r="H14" s="6"/>
      <c r="J14" s="8"/>
      <c r="L14" s="10"/>
    </row>
    <row r="15" spans="1:12">
      <c r="B15" s="6"/>
      <c r="C15" s="6"/>
      <c r="D15" s="6"/>
      <c r="E15" s="6"/>
      <c r="F15" s="6"/>
      <c r="G15" s="6"/>
      <c r="H15" s="6"/>
      <c r="J15" s="8"/>
    </row>
    <row r="16" spans="1:12" ht="15.75" thickBot="1">
      <c r="A16" t="s">
        <v>16</v>
      </c>
      <c r="B16" s="11">
        <f>SUM(B4:B15)</f>
        <v>51537034.869999997</v>
      </c>
      <c r="C16" s="11">
        <f>SUM(C4:C15)</f>
        <v>5797376.7599999988</v>
      </c>
      <c r="D16" s="11">
        <f>SUM(D4:D15)</f>
        <v>-4299436.8100000005</v>
      </c>
      <c r="E16" s="11">
        <f>SUM(E4:E15)</f>
        <v>0</v>
      </c>
      <c r="F16" s="11">
        <f>SUM(F4:F15)</f>
        <v>53034974.819999993</v>
      </c>
      <c r="G16" s="6"/>
      <c r="H16" s="6"/>
      <c r="J16" s="8"/>
    </row>
    <row r="17" spans="1:13" ht="15.75" thickTop="1">
      <c r="B17" s="6"/>
      <c r="C17" s="6"/>
      <c r="D17" s="6"/>
      <c r="E17" s="6"/>
      <c r="F17" s="6"/>
      <c r="G17" s="6"/>
      <c r="H17" s="6"/>
      <c r="J17" s="9"/>
    </row>
    <row r="18" spans="1:13">
      <c r="B18" s="6"/>
      <c r="C18" s="6"/>
      <c r="D18" s="6"/>
      <c r="E18" s="6"/>
      <c r="F18" s="6"/>
      <c r="G18" s="6"/>
      <c r="H18" s="6"/>
      <c r="J18" s="9"/>
    </row>
    <row r="19" spans="1:13">
      <c r="A19" s="1" t="s">
        <v>17</v>
      </c>
      <c r="B19" s="6"/>
      <c r="C19" s="6"/>
      <c r="D19" s="6"/>
      <c r="E19" s="6"/>
      <c r="F19" s="6"/>
      <c r="G19" s="6"/>
      <c r="H19" s="6"/>
      <c r="J19" s="9"/>
      <c r="K19" s="6"/>
      <c r="L19" s="9"/>
      <c r="M19" s="9"/>
    </row>
    <row r="20" spans="1:13">
      <c r="B20" s="6"/>
      <c r="C20" s="6"/>
      <c r="D20" s="6"/>
      <c r="E20" s="6"/>
      <c r="F20" s="6"/>
      <c r="G20" s="6"/>
      <c r="H20" s="6" t="s">
        <v>314</v>
      </c>
      <c r="J20" s="9"/>
      <c r="L20" s="9"/>
    </row>
    <row r="21" spans="1:13">
      <c r="A21" t="s">
        <v>18</v>
      </c>
      <c r="B21" s="6">
        <f>+Dec!F20</f>
        <v>51899791.259999961</v>
      </c>
      <c r="C21" s="5">
        <v>5797371.7599999998</v>
      </c>
      <c r="D21" s="6">
        <v>-4299436.8099999996</v>
      </c>
      <c r="E21" s="6"/>
      <c r="F21" s="6">
        <f>SUM(B21:E21)</f>
        <v>53397726.209999956</v>
      </c>
      <c r="G21" s="6"/>
      <c r="H21" s="9" t="s">
        <v>302</v>
      </c>
      <c r="J21" s="9"/>
    </row>
    <row r="22" spans="1:13">
      <c r="B22" s="6"/>
      <c r="C22" s="6"/>
      <c r="D22" s="6"/>
      <c r="E22" s="6"/>
      <c r="F22" s="6"/>
      <c r="H22" s="6"/>
      <c r="J22" s="9"/>
      <c r="M22" s="9"/>
    </row>
    <row r="23" spans="1:13">
      <c r="B23" s="6"/>
      <c r="C23" s="6"/>
      <c r="D23" s="6"/>
      <c r="E23" s="6"/>
      <c r="F23" s="6"/>
      <c r="H23" s="6"/>
      <c r="J23" s="9"/>
      <c r="M23" s="9"/>
    </row>
    <row r="24" spans="1:13">
      <c r="A24" t="s">
        <v>19</v>
      </c>
      <c r="B24" s="6">
        <v>2025.3799999999974</v>
      </c>
      <c r="C24" s="6"/>
      <c r="D24" s="6"/>
      <c r="E24" s="6"/>
      <c r="F24" s="6">
        <f t="shared" ref="F24:F40" si="1">SUM(B24:E24)</f>
        <v>2025.3799999999974</v>
      </c>
      <c r="G24" s="6" t="s">
        <v>20</v>
      </c>
    </row>
    <row r="25" spans="1:13">
      <c r="A25" t="s">
        <v>22</v>
      </c>
      <c r="B25" s="6">
        <v>469.3</v>
      </c>
      <c r="C25" s="6"/>
      <c r="D25" s="6"/>
      <c r="E25" s="6"/>
      <c r="F25" s="6">
        <f t="shared" si="1"/>
        <v>469.3</v>
      </c>
      <c r="G25" s="6" t="s">
        <v>10</v>
      </c>
      <c r="H25" s="6"/>
    </row>
    <row r="26" spans="1:13">
      <c r="A26" s="23" t="s">
        <v>308</v>
      </c>
      <c r="B26" s="6">
        <v>120</v>
      </c>
      <c r="C26" s="6"/>
      <c r="D26" s="6"/>
      <c r="E26" s="6"/>
      <c r="F26" s="6">
        <f t="shared" si="1"/>
        <v>120</v>
      </c>
      <c r="H26" s="6"/>
      <c r="J26" s="9"/>
      <c r="M26" s="9"/>
    </row>
    <row r="27" spans="1:13">
      <c r="A27" s="23" t="s">
        <v>323</v>
      </c>
      <c r="B27" s="6">
        <v>-422731.46</v>
      </c>
      <c r="C27" s="6"/>
      <c r="D27" s="6"/>
      <c r="E27" s="6"/>
      <c r="F27" s="6">
        <f t="shared" si="1"/>
        <v>-422731.46</v>
      </c>
      <c r="H27" s="6"/>
      <c r="J27" s="9"/>
      <c r="M27" s="9"/>
    </row>
    <row r="28" spans="1:13">
      <c r="A28" s="23" t="s">
        <v>310</v>
      </c>
      <c r="B28" s="6">
        <v>20872.38</v>
      </c>
      <c r="C28" s="6"/>
      <c r="D28" s="6"/>
      <c r="E28" s="6"/>
      <c r="F28" s="6">
        <f t="shared" si="1"/>
        <v>20872.38</v>
      </c>
      <c r="H28" s="6"/>
      <c r="J28" s="9"/>
      <c r="M28" s="9"/>
    </row>
    <row r="29" spans="1:13">
      <c r="A29" s="23" t="s">
        <v>311</v>
      </c>
      <c r="B29" s="6">
        <v>2919.38</v>
      </c>
      <c r="C29" s="6"/>
      <c r="D29" s="6"/>
      <c r="E29" s="6"/>
      <c r="F29" s="6">
        <f t="shared" si="1"/>
        <v>2919.38</v>
      </c>
      <c r="H29" s="6"/>
      <c r="J29" s="9"/>
      <c r="M29" s="9"/>
    </row>
    <row r="30" spans="1:13">
      <c r="A30" s="23" t="s">
        <v>313</v>
      </c>
      <c r="B30" s="6">
        <v>20474.189999999999</v>
      </c>
      <c r="C30" s="6"/>
      <c r="D30" s="6"/>
      <c r="E30" s="6"/>
      <c r="F30" s="6">
        <f t="shared" si="1"/>
        <v>20474.189999999999</v>
      </c>
      <c r="H30" s="6"/>
      <c r="J30" s="9"/>
      <c r="M30" s="9"/>
    </row>
    <row r="31" spans="1:13">
      <c r="A31" s="23" t="s">
        <v>312</v>
      </c>
      <c r="B31" s="6">
        <v>970</v>
      </c>
      <c r="C31" s="6"/>
      <c r="D31" s="6"/>
      <c r="E31" s="6"/>
      <c r="F31" s="6">
        <f t="shared" si="1"/>
        <v>970</v>
      </c>
      <c r="H31" s="6"/>
      <c r="J31" s="9"/>
      <c r="M31" s="9"/>
    </row>
    <row r="32" spans="1:13">
      <c r="A32" s="23" t="s">
        <v>315</v>
      </c>
      <c r="B32" s="6">
        <v>1440.04</v>
      </c>
      <c r="C32" s="6"/>
      <c r="D32" s="6"/>
      <c r="E32" s="6"/>
      <c r="F32" s="6">
        <f t="shared" si="1"/>
        <v>1440.04</v>
      </c>
      <c r="H32" s="6"/>
      <c r="J32" s="9"/>
      <c r="M32" s="9"/>
    </row>
    <row r="33" spans="1:13">
      <c r="A33" s="23" t="s">
        <v>316</v>
      </c>
      <c r="B33" s="6">
        <v>3200</v>
      </c>
      <c r="C33" s="6"/>
      <c r="D33" s="6"/>
      <c r="E33" s="6"/>
      <c r="F33" s="6">
        <f t="shared" si="1"/>
        <v>3200</v>
      </c>
      <c r="G33" s="23" t="s">
        <v>319</v>
      </c>
      <c r="H33" s="6"/>
      <c r="J33" s="9"/>
      <c r="M33" s="9"/>
    </row>
    <row r="34" spans="1:13">
      <c r="A34" s="23" t="s">
        <v>317</v>
      </c>
      <c r="B34" s="6">
        <v>2400</v>
      </c>
      <c r="C34" s="6"/>
      <c r="D34" s="6"/>
      <c r="E34" s="6"/>
      <c r="F34" s="6">
        <f t="shared" si="1"/>
        <v>2400</v>
      </c>
      <c r="G34" s="23" t="s">
        <v>319</v>
      </c>
      <c r="H34" s="6"/>
      <c r="J34" s="9"/>
      <c r="M34" s="9"/>
    </row>
    <row r="35" spans="1:13">
      <c r="A35" s="23" t="s">
        <v>318</v>
      </c>
      <c r="B35" s="6">
        <v>800</v>
      </c>
      <c r="C35" s="6"/>
      <c r="D35" s="6"/>
      <c r="E35" s="6"/>
      <c r="F35" s="6">
        <f t="shared" si="1"/>
        <v>800</v>
      </c>
      <c r="G35" s="23" t="s">
        <v>319</v>
      </c>
      <c r="H35" s="6"/>
      <c r="J35" s="9"/>
      <c r="M35" s="9"/>
    </row>
    <row r="36" spans="1:13">
      <c r="A36" s="23" t="s">
        <v>321</v>
      </c>
      <c r="B36" s="6">
        <v>564.72</v>
      </c>
      <c r="C36" s="6"/>
      <c r="D36" s="6"/>
      <c r="E36" s="6"/>
      <c r="F36" s="6">
        <f t="shared" si="1"/>
        <v>564.72</v>
      </c>
      <c r="G36" s="23"/>
      <c r="H36" s="6"/>
      <c r="J36" s="9"/>
      <c r="M36" s="9"/>
    </row>
    <row r="37" spans="1:13">
      <c r="A37" s="23" t="s">
        <v>322</v>
      </c>
      <c r="B37" s="6">
        <v>2647.75</v>
      </c>
      <c r="C37" s="6"/>
      <c r="D37" s="6"/>
      <c r="E37" s="6"/>
      <c r="F37" s="6">
        <f t="shared" si="1"/>
        <v>2647.75</v>
      </c>
      <c r="G37" s="23"/>
      <c r="H37" s="6"/>
      <c r="J37" s="9"/>
      <c r="M37" s="9"/>
    </row>
    <row r="38" spans="1:13">
      <c r="A38" s="23" t="s">
        <v>320</v>
      </c>
      <c r="B38" s="6">
        <v>1071.93</v>
      </c>
      <c r="C38" s="6"/>
      <c r="D38" s="6"/>
      <c r="E38" s="6"/>
      <c r="F38" s="6">
        <f t="shared" si="1"/>
        <v>1071.93</v>
      </c>
      <c r="G38" s="23"/>
      <c r="H38" s="6"/>
      <c r="J38" s="9"/>
      <c r="M38" s="9"/>
    </row>
    <row r="39" spans="1:13">
      <c r="A39" s="23" t="s">
        <v>325</v>
      </c>
      <c r="B39" s="6"/>
      <c r="C39" s="6">
        <v>5</v>
      </c>
      <c r="D39" s="6"/>
      <c r="E39" s="6"/>
      <c r="F39" s="6">
        <f t="shared" si="1"/>
        <v>5</v>
      </c>
      <c r="G39" s="23"/>
      <c r="H39" s="6"/>
      <c r="J39" s="9"/>
      <c r="M39" s="9"/>
    </row>
    <row r="40" spans="1:13">
      <c r="B40">
        <v>0</v>
      </c>
      <c r="F40" s="6">
        <f t="shared" si="1"/>
        <v>0</v>
      </c>
      <c r="G40" s="6"/>
      <c r="H40" s="6"/>
    </row>
    <row r="41" spans="1:13" ht="15.75" thickBot="1">
      <c r="A41" t="s">
        <v>16</v>
      </c>
      <c r="B41" s="11">
        <f>SUM(B20:B40)</f>
        <v>51537034.86999996</v>
      </c>
      <c r="C41" s="11">
        <f>SUM(C20:C40)</f>
        <v>5797376.7599999998</v>
      </c>
      <c r="D41" s="11">
        <f>SUM(D20:D40)</f>
        <v>-4299436.8099999996</v>
      </c>
      <c r="E41" s="11">
        <f>SUM(E20:E40)</f>
        <v>0</v>
      </c>
      <c r="F41" s="11">
        <f>SUM(F20:F40)</f>
        <v>53034974.819999956</v>
      </c>
      <c r="G41" s="6"/>
      <c r="H41" s="6"/>
    </row>
    <row r="42" spans="1:13" ht="15.75" thickTop="1">
      <c r="B42" s="6"/>
      <c r="C42" s="6"/>
      <c r="D42" s="6"/>
      <c r="E42" s="6"/>
      <c r="F42" s="6"/>
      <c r="G42" s="6"/>
      <c r="H42" s="6"/>
    </row>
    <row r="43" spans="1:13">
      <c r="A43" t="s">
        <v>23</v>
      </c>
      <c r="B43" s="6">
        <f>+B41-B16</f>
        <v>0</v>
      </c>
      <c r="C43" s="6">
        <f>+C41-C16</f>
        <v>0</v>
      </c>
      <c r="D43" s="6">
        <f>+D41-D16</f>
        <v>0</v>
      </c>
      <c r="E43" s="6">
        <f>+E41-E16</f>
        <v>0</v>
      </c>
      <c r="F43" s="6">
        <f>+F41-F16</f>
        <v>0</v>
      </c>
      <c r="G43" s="6"/>
      <c r="H43" s="6"/>
    </row>
    <row r="44" spans="1:13">
      <c r="B44" s="6"/>
      <c r="C44" s="6"/>
      <c r="D44" s="6"/>
      <c r="E44" s="6"/>
      <c r="F44" s="6"/>
      <c r="G44" s="6"/>
      <c r="H44" s="6"/>
    </row>
    <row r="45" spans="1:13">
      <c r="B45" s="6"/>
      <c r="C45" s="6"/>
      <c r="D45" s="6"/>
      <c r="E45" s="6"/>
      <c r="F45" s="6"/>
      <c r="G45" s="6"/>
      <c r="H45" s="6"/>
    </row>
    <row r="46" spans="1:13">
      <c r="B46" s="6"/>
      <c r="C46" s="6"/>
      <c r="D46" s="6"/>
      <c r="E46" s="6"/>
      <c r="F46" s="6"/>
      <c r="G46" s="6"/>
      <c r="H46" s="6"/>
    </row>
    <row r="47" spans="1:13">
      <c r="B47" s="6"/>
      <c r="C47" s="6"/>
      <c r="D47" s="6"/>
      <c r="E47" s="6"/>
      <c r="F47" s="6"/>
      <c r="G47" s="6"/>
      <c r="H47" s="6"/>
    </row>
    <row r="48" spans="1:13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0" spans="2:8">
      <c r="B50" s="6"/>
      <c r="C50" s="6"/>
      <c r="D50" s="6"/>
      <c r="E50" s="6"/>
      <c r="F50" s="6"/>
      <c r="G50" s="6"/>
      <c r="H50" s="6"/>
    </row>
    <row r="51" spans="2:8">
      <c r="B51" s="6"/>
      <c r="C51" s="6"/>
      <c r="D51" s="6"/>
      <c r="E51" s="6"/>
      <c r="F51" s="6"/>
      <c r="G51" s="6"/>
      <c r="H51" s="6"/>
    </row>
    <row r="52" spans="2:8">
      <c r="B52" s="6"/>
      <c r="C52" s="6"/>
      <c r="D52" s="6"/>
      <c r="E52" s="6"/>
      <c r="F52" s="6"/>
      <c r="G52" s="6"/>
      <c r="H52" s="6"/>
    </row>
    <row r="53" spans="2:8">
      <c r="B53" s="6"/>
      <c r="C53" s="6"/>
      <c r="D53" s="6"/>
      <c r="E53" s="6"/>
      <c r="F53" s="6"/>
      <c r="G53" s="6"/>
      <c r="H53" s="6"/>
    </row>
    <row r="54" spans="2:8">
      <c r="B54" s="6"/>
      <c r="C54" s="6"/>
      <c r="D54" s="6"/>
      <c r="E54" s="6"/>
      <c r="F54" s="6"/>
      <c r="G54" s="6"/>
      <c r="H54" s="6"/>
    </row>
    <row r="57" spans="2:8">
      <c r="C57" s="9"/>
    </row>
    <row r="58" spans="2:8">
      <c r="C58" s="9"/>
    </row>
    <row r="62" spans="2:8">
      <c r="C62" s="9"/>
      <c r="D62" s="9"/>
      <c r="E62" s="9"/>
    </row>
    <row r="67" spans="3:5">
      <c r="C67" s="12"/>
    </row>
    <row r="68" spans="3:5">
      <c r="D68" s="9"/>
      <c r="E68" s="9"/>
    </row>
    <row r="69" spans="3:5">
      <c r="D69" s="12"/>
      <c r="E69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61A7-8148-4927-BD6F-FA341A9111AE}">
  <dimension ref="A2:M81"/>
  <sheetViews>
    <sheetView topLeftCell="A42" workbookViewId="0">
      <selection activeCell="D42" sqref="D42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2">
      <c r="A2" s="1" t="s">
        <v>0</v>
      </c>
      <c r="B2" s="2">
        <v>44957</v>
      </c>
      <c r="C2" s="3" t="s">
        <v>1</v>
      </c>
      <c r="D2" s="3" t="s">
        <v>306</v>
      </c>
      <c r="E2" s="3" t="s">
        <v>2</v>
      </c>
      <c r="F2" s="2">
        <v>44985</v>
      </c>
      <c r="G2" s="4"/>
      <c r="H2" s="4"/>
      <c r="I2" s="4"/>
      <c r="J2" s="4"/>
    </row>
    <row r="3" spans="1:12">
      <c r="D3" s="5"/>
      <c r="E3" s="5"/>
    </row>
    <row r="4" spans="1:12">
      <c r="A4" t="s">
        <v>3</v>
      </c>
      <c r="B4" s="6">
        <v>53035375.519999996</v>
      </c>
      <c r="C4" s="5">
        <v>5717184.459999999</v>
      </c>
      <c r="D4" s="6">
        <v>-3407389.7</v>
      </c>
      <c r="E4" s="6">
        <v>0</v>
      </c>
      <c r="F4" s="7">
        <f>SUM(B4:E4)</f>
        <v>55345170.279999994</v>
      </c>
      <c r="G4" s="6"/>
      <c r="H4" s="6"/>
      <c r="J4" s="8"/>
      <c r="L4" s="9"/>
    </row>
    <row r="5" spans="1:12">
      <c r="B5" s="6"/>
      <c r="C5" s="6"/>
      <c r="D5" s="5"/>
      <c r="E5" s="5"/>
      <c r="F5" s="6"/>
      <c r="G5" s="6"/>
      <c r="H5" s="6"/>
      <c r="J5" s="9"/>
    </row>
    <row r="6" spans="1:12">
      <c r="A6" t="s">
        <v>305</v>
      </c>
      <c r="B6" s="6">
        <v>0</v>
      </c>
      <c r="C6" s="6"/>
      <c r="D6" s="6"/>
      <c r="E6" s="5"/>
      <c r="F6" s="6">
        <f t="shared" ref="F6:F15" si="0">SUM(B6:E6)</f>
        <v>0</v>
      </c>
      <c r="G6" s="6"/>
      <c r="H6" s="6"/>
      <c r="J6" s="9"/>
    </row>
    <row r="7" spans="1:12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2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2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2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 t="s">
        <v>10</v>
      </c>
      <c r="H10" s="6"/>
      <c r="J10" s="8"/>
      <c r="L10" s="10"/>
    </row>
    <row r="11" spans="1:12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2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2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2">
      <c r="A14" t="s">
        <v>324</v>
      </c>
      <c r="B14" s="6">
        <v>-3006.83</v>
      </c>
      <c r="C14" s="6">
        <f>-B14</f>
        <v>3006.83</v>
      </c>
      <c r="D14" s="6"/>
      <c r="E14" s="6"/>
      <c r="F14" s="6">
        <f t="shared" si="0"/>
        <v>0</v>
      </c>
      <c r="G14" s="6" t="s">
        <v>10</v>
      </c>
      <c r="H14" s="6"/>
      <c r="J14" s="8"/>
      <c r="L14" s="10"/>
    </row>
    <row r="15" spans="1:12">
      <c r="A15" t="s">
        <v>328</v>
      </c>
      <c r="B15" s="6"/>
      <c r="C15" s="6"/>
      <c r="D15" s="6">
        <v>357.26</v>
      </c>
      <c r="E15" s="6"/>
      <c r="F15" s="6">
        <f t="shared" si="0"/>
        <v>357.26</v>
      </c>
      <c r="G15" s="6"/>
      <c r="H15" s="6"/>
      <c r="J15" s="8"/>
      <c r="L15" s="10"/>
    </row>
    <row r="16" spans="1:12">
      <c r="B16" s="6"/>
      <c r="C16" s="6"/>
      <c r="D16" s="6"/>
      <c r="E16" s="6"/>
      <c r="F16" s="6"/>
      <c r="G16" s="6"/>
      <c r="H16" s="6"/>
      <c r="J16" s="8"/>
    </row>
    <row r="17" spans="1:13" ht="15.75" thickBot="1">
      <c r="A17" t="s">
        <v>16</v>
      </c>
      <c r="B17" s="11">
        <f>SUM(B4:B16)</f>
        <v>53034974.819999993</v>
      </c>
      <c r="C17" s="11">
        <f>SUM(C4:C16)</f>
        <v>5720191.2899999991</v>
      </c>
      <c r="D17" s="11">
        <f>SUM(D4:D16)</f>
        <v>-3407032.4400000004</v>
      </c>
      <c r="E17" s="11">
        <f>SUM(E4:E16)</f>
        <v>0</v>
      </c>
      <c r="F17" s="11">
        <f>SUM(F4:F16)</f>
        <v>55348133.669999987</v>
      </c>
      <c r="G17" s="6"/>
      <c r="H17" s="6"/>
      <c r="J17" s="8"/>
    </row>
    <row r="18" spans="1:13" ht="15.75" thickTop="1">
      <c r="B18" s="6"/>
      <c r="C18" s="6"/>
      <c r="D18" s="6"/>
      <c r="E18" s="6"/>
      <c r="F18" s="6"/>
      <c r="G18" s="6"/>
      <c r="H18" s="6"/>
      <c r="J18" s="9"/>
    </row>
    <row r="19" spans="1:13">
      <c r="B19" s="6"/>
      <c r="C19" s="6"/>
      <c r="D19" s="6"/>
      <c r="E19" s="6"/>
      <c r="F19" s="6"/>
      <c r="G19" s="6"/>
      <c r="H19" s="6"/>
      <c r="J19" s="9"/>
    </row>
    <row r="20" spans="1:13">
      <c r="A20" s="1" t="s">
        <v>17</v>
      </c>
      <c r="B20" s="6"/>
      <c r="C20" s="6"/>
      <c r="D20" s="6"/>
      <c r="E20" s="6"/>
      <c r="F20" s="6"/>
      <c r="G20" s="6"/>
      <c r="H20" s="6"/>
      <c r="J20" s="9"/>
      <c r="K20" s="6"/>
      <c r="L20" s="9"/>
      <c r="M20" s="9"/>
    </row>
    <row r="21" spans="1:13">
      <c r="B21" s="6"/>
      <c r="C21" s="6"/>
      <c r="D21" s="6"/>
      <c r="E21" s="6"/>
      <c r="F21" s="6"/>
      <c r="G21" s="6"/>
      <c r="H21" s="6" t="s">
        <v>314</v>
      </c>
      <c r="J21" s="9"/>
      <c r="L21" s="9"/>
    </row>
    <row r="22" spans="1:13">
      <c r="A22" t="s">
        <v>18</v>
      </c>
      <c r="B22" s="6">
        <f>+Jan!F21</f>
        <v>53397726.209999956</v>
      </c>
      <c r="C22" s="5">
        <v>5647174.3099999996</v>
      </c>
      <c r="D22" s="6">
        <f>-3935474.03+3005.01</f>
        <v>-3932469.02</v>
      </c>
      <c r="E22" s="6">
        <v>473372.9</v>
      </c>
      <c r="F22" s="6">
        <f>SUM(B22:E22)</f>
        <v>55585804.399999954</v>
      </c>
      <c r="G22" s="6"/>
      <c r="H22" s="9" t="s">
        <v>302</v>
      </c>
      <c r="J22" s="9"/>
    </row>
    <row r="23" spans="1:13">
      <c r="B23" s="6"/>
      <c r="C23" s="6"/>
      <c r="D23" s="6"/>
      <c r="E23" s="6"/>
      <c r="F23" s="6"/>
      <c r="H23" s="6"/>
      <c r="J23" s="9"/>
      <c r="M23" s="9"/>
    </row>
    <row r="24" spans="1:13">
      <c r="B24" s="6"/>
      <c r="C24" s="6"/>
      <c r="D24" s="6">
        <f>-E24</f>
        <v>473372.9</v>
      </c>
      <c r="E24" s="6">
        <f>-E22</f>
        <v>-473372.9</v>
      </c>
      <c r="F24" s="6"/>
      <c r="H24" s="6"/>
      <c r="J24" s="9"/>
      <c r="M24" s="9"/>
    </row>
    <row r="25" spans="1:13">
      <c r="A25" t="s">
        <v>19</v>
      </c>
      <c r="B25" s="6">
        <v>2025.3799999999974</v>
      </c>
      <c r="C25" s="6"/>
      <c r="D25" s="6"/>
      <c r="E25" s="6"/>
      <c r="F25" s="6">
        <f t="shared" ref="F25:F52" si="1">SUM(B25:E25)</f>
        <v>2025.3799999999974</v>
      </c>
      <c r="G25" s="6" t="s">
        <v>20</v>
      </c>
    </row>
    <row r="26" spans="1:13">
      <c r="A26" t="s">
        <v>22</v>
      </c>
      <c r="B26" s="6">
        <v>469.3</v>
      </c>
      <c r="C26" s="6"/>
      <c r="D26" s="6"/>
      <c r="E26" s="6"/>
      <c r="F26" s="6">
        <f t="shared" si="1"/>
        <v>469.3</v>
      </c>
      <c r="G26" s="6" t="s">
        <v>10</v>
      </c>
      <c r="H26" s="6"/>
    </row>
    <row r="27" spans="1:13">
      <c r="A27" s="23" t="s">
        <v>308</v>
      </c>
      <c r="B27" s="6">
        <v>120</v>
      </c>
      <c r="C27" s="6"/>
      <c r="D27" s="6"/>
      <c r="E27" s="6"/>
      <c r="F27" s="6">
        <f t="shared" si="1"/>
        <v>120</v>
      </c>
      <c r="H27" s="6"/>
      <c r="J27" s="9"/>
      <c r="M27" s="9"/>
    </row>
    <row r="28" spans="1:13">
      <c r="A28" s="23" t="s">
        <v>323</v>
      </c>
      <c r="B28" s="6">
        <v>-422731.46</v>
      </c>
      <c r="C28" s="6"/>
      <c r="D28" s="6"/>
      <c r="E28" s="6"/>
      <c r="F28" s="6">
        <f t="shared" si="1"/>
        <v>-422731.46</v>
      </c>
      <c r="H28" s="6"/>
      <c r="J28" s="9"/>
      <c r="M28" s="9"/>
    </row>
    <row r="29" spans="1:13">
      <c r="A29" s="23" t="s">
        <v>310</v>
      </c>
      <c r="B29" s="6">
        <v>20872.38</v>
      </c>
      <c r="C29" s="6"/>
      <c r="D29" s="6"/>
      <c r="E29" s="6"/>
      <c r="F29" s="6">
        <f t="shared" si="1"/>
        <v>20872.38</v>
      </c>
      <c r="H29" s="6"/>
      <c r="J29" s="9"/>
      <c r="M29" s="9"/>
    </row>
    <row r="30" spans="1:13">
      <c r="A30" s="23" t="s">
        <v>311</v>
      </c>
      <c r="B30" s="6">
        <v>2919.38</v>
      </c>
      <c r="C30" s="6"/>
      <c r="D30" s="6"/>
      <c r="E30" s="6"/>
      <c r="F30" s="6">
        <f t="shared" si="1"/>
        <v>2919.38</v>
      </c>
      <c r="H30" s="6"/>
      <c r="J30" s="9"/>
      <c r="M30" s="9"/>
    </row>
    <row r="31" spans="1:13">
      <c r="A31" s="23" t="s">
        <v>313</v>
      </c>
      <c r="B31" s="6">
        <v>20474.189999999999</v>
      </c>
      <c r="C31" s="6"/>
      <c r="D31" s="6"/>
      <c r="E31" s="6"/>
      <c r="F31" s="6">
        <f t="shared" si="1"/>
        <v>20474.189999999999</v>
      </c>
      <c r="H31" s="6"/>
      <c r="J31" s="9"/>
      <c r="M31" s="9"/>
    </row>
    <row r="32" spans="1:13">
      <c r="A32" s="23" t="s">
        <v>312</v>
      </c>
      <c r="B32" s="6">
        <v>970</v>
      </c>
      <c r="C32" s="6"/>
      <c r="D32" s="6"/>
      <c r="E32" s="6"/>
      <c r="F32" s="6">
        <f t="shared" si="1"/>
        <v>970</v>
      </c>
      <c r="H32" s="6"/>
      <c r="J32" s="9"/>
      <c r="M32" s="9"/>
    </row>
    <row r="33" spans="1:13">
      <c r="A33" s="23" t="s">
        <v>315</v>
      </c>
      <c r="B33" s="6">
        <v>1440.04</v>
      </c>
      <c r="C33" s="6"/>
      <c r="D33" s="6"/>
      <c r="E33" s="6"/>
      <c r="F33" s="6">
        <f t="shared" si="1"/>
        <v>1440.04</v>
      </c>
      <c r="H33" s="6"/>
      <c r="J33" s="9"/>
      <c r="M33" s="9"/>
    </row>
    <row r="34" spans="1:13">
      <c r="A34" s="23" t="s">
        <v>316</v>
      </c>
      <c r="B34" s="6">
        <v>3200</v>
      </c>
      <c r="C34" s="6"/>
      <c r="D34" s="6"/>
      <c r="E34" s="6"/>
      <c r="F34" s="6">
        <f t="shared" si="1"/>
        <v>3200</v>
      </c>
      <c r="G34" s="23" t="s">
        <v>319</v>
      </c>
      <c r="H34" s="6"/>
      <c r="J34" s="9"/>
      <c r="M34" s="9"/>
    </row>
    <row r="35" spans="1:13">
      <c r="A35" s="23" t="s">
        <v>317</v>
      </c>
      <c r="B35" s="6">
        <v>2400</v>
      </c>
      <c r="C35" s="6"/>
      <c r="D35" s="6"/>
      <c r="E35" s="6"/>
      <c r="F35" s="6">
        <f t="shared" si="1"/>
        <v>2400</v>
      </c>
      <c r="G35" s="23" t="s">
        <v>319</v>
      </c>
      <c r="H35" s="6"/>
      <c r="J35" s="9"/>
      <c r="M35" s="9"/>
    </row>
    <row r="36" spans="1:13">
      <c r="A36" s="23" t="s">
        <v>318</v>
      </c>
      <c r="B36" s="6">
        <v>800</v>
      </c>
      <c r="C36" s="6"/>
      <c r="D36" s="6"/>
      <c r="E36" s="6"/>
      <c r="F36" s="6">
        <f t="shared" si="1"/>
        <v>800</v>
      </c>
      <c r="G36" s="23" t="s">
        <v>319</v>
      </c>
      <c r="H36" s="6"/>
      <c r="J36" s="9"/>
      <c r="M36" s="9"/>
    </row>
    <row r="37" spans="1:13">
      <c r="A37" s="23" t="s">
        <v>321</v>
      </c>
      <c r="B37" s="6">
        <v>564.72</v>
      </c>
      <c r="C37" s="6"/>
      <c r="D37" s="6"/>
      <c r="E37" s="6"/>
      <c r="F37" s="6">
        <f t="shared" si="1"/>
        <v>564.72</v>
      </c>
      <c r="G37" s="23"/>
      <c r="H37" s="6"/>
      <c r="J37" s="9"/>
      <c r="M37" s="9"/>
    </row>
    <row r="38" spans="1:13">
      <c r="A38" s="23" t="s">
        <v>322</v>
      </c>
      <c r="B38" s="6">
        <v>2647.75</v>
      </c>
      <c r="C38" s="6"/>
      <c r="D38" s="6">
        <f>-B38</f>
        <v>-2647.75</v>
      </c>
      <c r="E38" s="6"/>
      <c r="F38" s="6">
        <f t="shared" si="1"/>
        <v>0</v>
      </c>
      <c r="G38" s="23"/>
      <c r="H38" s="6"/>
      <c r="J38" s="9"/>
      <c r="M38" s="9"/>
    </row>
    <row r="39" spans="1:13">
      <c r="A39" s="23" t="s">
        <v>320</v>
      </c>
      <c r="B39" s="6">
        <v>1071.93</v>
      </c>
      <c r="C39" s="6"/>
      <c r="D39" s="6"/>
      <c r="E39" s="6"/>
      <c r="F39" s="6">
        <f t="shared" si="1"/>
        <v>1071.93</v>
      </c>
      <c r="G39" s="23"/>
      <c r="H39" s="6"/>
      <c r="J39" s="9"/>
      <c r="M39" s="9"/>
    </row>
    <row r="40" spans="1:13">
      <c r="A40" s="23" t="s">
        <v>325</v>
      </c>
      <c r="B40" s="6">
        <v>5</v>
      </c>
      <c r="C40" s="6"/>
      <c r="D40" s="6"/>
      <c r="E40" s="6"/>
      <c r="F40" s="6">
        <f t="shared" si="1"/>
        <v>5</v>
      </c>
      <c r="G40" s="23"/>
      <c r="H40" s="6"/>
      <c r="J40" s="9"/>
      <c r="M40" s="9"/>
    </row>
    <row r="41" spans="1:13">
      <c r="A41" s="23" t="s">
        <v>327</v>
      </c>
      <c r="B41" s="6"/>
      <c r="C41" s="6"/>
      <c r="D41" s="6">
        <v>1050</v>
      </c>
      <c r="E41" s="6"/>
      <c r="F41" s="6">
        <f t="shared" si="1"/>
        <v>1050</v>
      </c>
      <c r="G41" s="23"/>
      <c r="H41" s="6"/>
      <c r="J41" s="9"/>
      <c r="M41" s="9"/>
    </row>
    <row r="42" spans="1:13">
      <c r="A42" s="23" t="s">
        <v>326</v>
      </c>
      <c r="B42" s="6"/>
      <c r="C42" s="6"/>
      <c r="D42" s="6">
        <v>50540.41</v>
      </c>
      <c r="E42" s="6"/>
      <c r="F42" s="6">
        <f t="shared" si="1"/>
        <v>50540.41</v>
      </c>
      <c r="G42" s="23"/>
      <c r="H42" s="6"/>
      <c r="J42" s="9"/>
      <c r="M42" s="9"/>
    </row>
    <row r="43" spans="1:13">
      <c r="A43" s="23" t="s">
        <v>330</v>
      </c>
      <c r="B43" s="6"/>
      <c r="C43" s="6"/>
      <c r="D43" s="6">
        <v>214.43</v>
      </c>
      <c r="E43" s="6"/>
      <c r="F43" s="6">
        <f t="shared" si="1"/>
        <v>214.43</v>
      </c>
      <c r="G43" s="23"/>
      <c r="H43" s="6"/>
      <c r="J43" s="9"/>
      <c r="M43" s="9"/>
    </row>
    <row r="44" spans="1:13">
      <c r="A44" s="23" t="s">
        <v>329</v>
      </c>
      <c r="B44" s="6"/>
      <c r="C44" s="6"/>
      <c r="D44" s="6">
        <v>2906.59</v>
      </c>
      <c r="E44" s="6"/>
      <c r="F44" s="6">
        <f t="shared" si="1"/>
        <v>2906.59</v>
      </c>
      <c r="G44" s="23"/>
      <c r="J44" s="9"/>
      <c r="M44" s="9"/>
    </row>
    <row r="45" spans="1:13">
      <c r="A45" s="23" t="s">
        <v>331</v>
      </c>
      <c r="B45" s="6"/>
      <c r="C45" s="6">
        <v>0.1</v>
      </c>
      <c r="D45" s="6"/>
      <c r="E45" s="6"/>
      <c r="F45" s="6">
        <f t="shared" si="1"/>
        <v>0.1</v>
      </c>
      <c r="G45" s="23"/>
      <c r="H45" s="6"/>
      <c r="J45" s="9"/>
      <c r="M45" s="9"/>
    </row>
    <row r="46" spans="1:13">
      <c r="A46" s="23" t="s">
        <v>332</v>
      </c>
      <c r="B46" s="6"/>
      <c r="C46" s="6">
        <v>1742.8</v>
      </c>
      <c r="D46" s="6"/>
      <c r="E46" s="6"/>
      <c r="F46" s="6">
        <f t="shared" si="1"/>
        <v>1742.8</v>
      </c>
      <c r="G46" s="23"/>
      <c r="H46" s="6"/>
      <c r="J46" s="9"/>
      <c r="M46" s="9"/>
    </row>
    <row r="47" spans="1:13">
      <c r="A47" s="23" t="s">
        <v>333</v>
      </c>
      <c r="B47" s="6"/>
      <c r="C47" s="6">
        <v>4761.96</v>
      </c>
      <c r="D47" s="6"/>
      <c r="E47" s="6"/>
      <c r="F47" s="6">
        <f t="shared" si="1"/>
        <v>4761.96</v>
      </c>
      <c r="G47" s="23"/>
      <c r="H47" s="6"/>
      <c r="J47" s="9"/>
      <c r="M47" s="9"/>
    </row>
    <row r="48" spans="1:13">
      <c r="A48" s="23" t="s">
        <v>334</v>
      </c>
      <c r="B48" s="6"/>
      <c r="C48" s="6">
        <v>15753.93</v>
      </c>
      <c r="D48" s="6"/>
      <c r="E48" s="6"/>
      <c r="F48" s="6">
        <f t="shared" si="1"/>
        <v>15753.93</v>
      </c>
      <c r="G48" s="23"/>
      <c r="H48" s="6"/>
      <c r="J48" s="9"/>
      <c r="M48" s="9"/>
    </row>
    <row r="49" spans="1:13">
      <c r="A49" s="23" t="s">
        <v>335</v>
      </c>
      <c r="B49" s="6"/>
      <c r="C49" s="6">
        <v>47560.189999999944</v>
      </c>
      <c r="D49" s="6"/>
      <c r="E49" s="6"/>
      <c r="F49" s="6">
        <f t="shared" si="1"/>
        <v>47560.189999999944</v>
      </c>
      <c r="G49" s="23"/>
      <c r="H49" s="6"/>
      <c r="J49" s="9"/>
      <c r="M49" s="9"/>
    </row>
    <row r="50" spans="1:13">
      <c r="A50" s="23" t="s">
        <v>336</v>
      </c>
      <c r="B50" s="6"/>
      <c r="C50" s="6">
        <v>198</v>
      </c>
      <c r="D50" s="6"/>
      <c r="E50" s="6"/>
      <c r="F50" s="6">
        <f t="shared" si="1"/>
        <v>198</v>
      </c>
      <c r="G50" s="23" t="s">
        <v>337</v>
      </c>
      <c r="H50" s="6"/>
      <c r="J50" s="9"/>
      <c r="M50" s="9"/>
    </row>
    <row r="51" spans="1:13">
      <c r="A51" s="23" t="s">
        <v>358</v>
      </c>
      <c r="B51" s="6"/>
      <c r="C51" s="6">
        <v>3000</v>
      </c>
      <c r="D51" s="6"/>
      <c r="E51" s="6"/>
      <c r="F51" s="6">
        <f t="shared" si="1"/>
        <v>3000</v>
      </c>
      <c r="G51" s="23"/>
      <c r="H51" s="6"/>
      <c r="J51" s="9"/>
      <c r="M51" s="9"/>
    </row>
    <row r="52" spans="1:13">
      <c r="B52">
        <v>0</v>
      </c>
      <c r="F52" s="6">
        <f t="shared" si="1"/>
        <v>0</v>
      </c>
      <c r="G52" s="6"/>
      <c r="H52" s="6"/>
    </row>
    <row r="53" spans="1:13" ht="15.75" thickBot="1">
      <c r="A53" t="s">
        <v>16</v>
      </c>
      <c r="B53" s="11">
        <f>SUM(B21:B52)</f>
        <v>53034974.819999956</v>
      </c>
      <c r="C53" s="11">
        <f>SUM(C21:C52)</f>
        <v>5720191.2899999991</v>
      </c>
      <c r="D53" s="11">
        <f>SUM(D21:D52)</f>
        <v>-3407032.44</v>
      </c>
      <c r="E53" s="11">
        <f>SUM(E21:E52)</f>
        <v>0</v>
      </c>
      <c r="F53" s="11">
        <f>SUM(F21:F52)</f>
        <v>55348133.66999995</v>
      </c>
      <c r="G53" s="6"/>
      <c r="H53" s="6"/>
    </row>
    <row r="54" spans="1:13" ht="15.75" thickTop="1">
      <c r="B54" s="6"/>
      <c r="C54" s="6"/>
      <c r="D54" s="6"/>
      <c r="E54" s="6"/>
      <c r="F54" s="6"/>
      <c r="G54" s="6"/>
      <c r="H54" s="6"/>
    </row>
    <row r="55" spans="1:13">
      <c r="A55" t="s">
        <v>23</v>
      </c>
      <c r="B55" s="6">
        <f>+B53-B17</f>
        <v>0</v>
      </c>
      <c r="C55" s="6">
        <f>+C53-C17</f>
        <v>0</v>
      </c>
      <c r="D55" s="6">
        <f>+D53-D17</f>
        <v>0</v>
      </c>
      <c r="E55" s="6">
        <f>+E53-E17</f>
        <v>0</v>
      </c>
      <c r="F55" s="6">
        <f>+F53-F17</f>
        <v>0</v>
      </c>
      <c r="G55" s="6"/>
      <c r="H55" s="6"/>
    </row>
    <row r="56" spans="1:13" ht="15.75">
      <c r="B56" s="6"/>
      <c r="C56" s="14"/>
      <c r="D56" s="6"/>
      <c r="E56" s="6"/>
      <c r="F56" s="6"/>
      <c r="G56" s="6"/>
      <c r="H56" s="6"/>
    </row>
    <row r="57" spans="1:13">
      <c r="B57" s="6"/>
      <c r="C57" s="6"/>
      <c r="D57" s="6"/>
      <c r="E57" s="6"/>
      <c r="F57" s="6"/>
      <c r="G57" s="6"/>
      <c r="H57" s="6"/>
    </row>
    <row r="58" spans="1:13">
      <c r="B58" s="6"/>
      <c r="C58" s="6"/>
      <c r="D58" s="6"/>
      <c r="E58" s="6"/>
      <c r="F58" s="6"/>
      <c r="G58" s="6"/>
      <c r="H58" s="6"/>
    </row>
    <row r="59" spans="1:13">
      <c r="B59" s="6"/>
      <c r="C59" s="6"/>
      <c r="D59" s="6"/>
      <c r="E59" s="6"/>
      <c r="F59" s="6"/>
      <c r="G59" s="6"/>
      <c r="H59" s="6"/>
    </row>
    <row r="60" spans="1:13">
      <c r="B60" s="6"/>
      <c r="C60" s="6"/>
      <c r="D60" s="6"/>
      <c r="E60" s="6"/>
      <c r="F60" s="6"/>
      <c r="G60" s="6"/>
      <c r="H60" s="6"/>
    </row>
    <row r="61" spans="1:13">
      <c r="B61" s="6"/>
      <c r="C61" s="6"/>
      <c r="D61" s="6"/>
      <c r="E61" s="6"/>
      <c r="F61" s="6"/>
      <c r="G61" s="6"/>
      <c r="H61" s="6"/>
    </row>
    <row r="62" spans="1:13">
      <c r="B62" s="6"/>
      <c r="C62" s="6"/>
      <c r="D62" s="6"/>
      <c r="E62" s="6"/>
      <c r="F62" s="6"/>
      <c r="G62" s="6"/>
      <c r="H62" s="6"/>
    </row>
    <row r="63" spans="1:13">
      <c r="B63" s="6"/>
      <c r="C63" s="6"/>
      <c r="D63" s="6"/>
      <c r="E63" s="6"/>
      <c r="F63" s="6"/>
      <c r="G63" s="6"/>
      <c r="H63" s="6"/>
    </row>
    <row r="64" spans="1:13">
      <c r="B64" s="6"/>
      <c r="C64" s="6"/>
      <c r="D64" s="6"/>
      <c r="E64" s="6"/>
      <c r="F64" s="6"/>
      <c r="G64" s="6"/>
      <c r="H64" s="6"/>
    </row>
    <row r="65" spans="2:10">
      <c r="B65" s="6"/>
      <c r="C65" s="6"/>
      <c r="D65" s="6"/>
      <c r="E65" s="6"/>
      <c r="F65" s="6"/>
      <c r="G65" s="6"/>
      <c r="H65" s="6"/>
      <c r="J65" t="s">
        <v>359</v>
      </c>
    </row>
    <row r="66" spans="2:10">
      <c r="B66" s="6"/>
      <c r="C66" s="6"/>
      <c r="D66" s="6"/>
      <c r="E66" s="6"/>
      <c r="F66" s="6"/>
      <c r="G66" s="6"/>
      <c r="H66" s="6"/>
    </row>
    <row r="69" spans="2:10">
      <c r="C69" s="9"/>
    </row>
    <row r="70" spans="2:10">
      <c r="C70" s="9"/>
    </row>
    <row r="74" spans="2:10">
      <c r="C74" s="9"/>
      <c r="D74" s="9"/>
      <c r="E74" s="9"/>
    </row>
    <row r="79" spans="2:10">
      <c r="C79" s="12"/>
    </row>
    <row r="80" spans="2:10">
      <c r="D80" s="9"/>
      <c r="E80" s="9"/>
    </row>
    <row r="81" spans="4:5">
      <c r="D81" s="12"/>
      <c r="E81" s="1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37A4-EC1B-40BA-AD9E-A403ECDFAD3C}">
  <dimension ref="A2:M84"/>
  <sheetViews>
    <sheetView topLeftCell="A41" workbookViewId="0">
      <selection activeCell="D61" sqref="D61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44985</v>
      </c>
      <c r="C2" s="3" t="s">
        <v>1</v>
      </c>
      <c r="D2" s="3" t="s">
        <v>306</v>
      </c>
      <c r="E2" s="3" t="s">
        <v>2</v>
      </c>
      <c r="F2" s="2">
        <v>45016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55345170.279999994</v>
      </c>
      <c r="C4" s="5">
        <v>1785296.75</v>
      </c>
      <c r="D4" s="6">
        <v>-4301702.7899999991</v>
      </c>
      <c r="E4" s="6"/>
      <c r="F4" s="7">
        <f>SUM(B4:E4)</f>
        <v>52828764.239999995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340</v>
      </c>
      <c r="B6" s="6">
        <v>0</v>
      </c>
      <c r="C6" s="6">
        <f>-D6</f>
        <v>-256876.18</v>
      </c>
      <c r="D6" s="6">
        <v>256876.18</v>
      </c>
      <c r="E6" s="5"/>
      <c r="F6" s="6">
        <f t="shared" ref="F6:F14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/>
      <c r="H10" s="6"/>
      <c r="J10" s="8"/>
      <c r="L10" s="10"/>
    </row>
    <row r="11" spans="1:13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3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3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3">
      <c r="A14" t="s">
        <v>328</v>
      </c>
      <c r="B14" s="6">
        <v>357.26</v>
      </c>
      <c r="C14" s="6"/>
      <c r="D14" s="6"/>
      <c r="E14" s="6"/>
      <c r="F14" s="6">
        <f t="shared" si="0"/>
        <v>357.26</v>
      </c>
      <c r="G14" s="6"/>
      <c r="H14" s="6"/>
      <c r="J14" s="8"/>
      <c r="L14" s="10"/>
    </row>
    <row r="15" spans="1:13">
      <c r="A15" s="23" t="s">
        <v>342</v>
      </c>
      <c r="B15" s="6"/>
      <c r="C15" s="6">
        <v>136.28</v>
      </c>
      <c r="D15" s="6"/>
      <c r="E15" s="6"/>
      <c r="F15" s="6">
        <f>SUM(B15:E15)</f>
        <v>136.28</v>
      </c>
      <c r="G15" s="6" t="s">
        <v>10</v>
      </c>
      <c r="H15" s="6"/>
      <c r="J15" s="9"/>
      <c r="M15" s="9"/>
    </row>
    <row r="16" spans="1:13">
      <c r="B16" s="6"/>
      <c r="C16" s="6"/>
      <c r="D16" s="6"/>
      <c r="E16" s="6"/>
      <c r="F16" s="6"/>
      <c r="G16" s="6"/>
      <c r="H16" s="6"/>
      <c r="J16" s="8"/>
    </row>
    <row r="17" spans="1:13" ht="15.75" thickBot="1">
      <c r="A17" t="s">
        <v>16</v>
      </c>
      <c r="B17" s="11">
        <f>SUM(B4:B16)</f>
        <v>55348133.669999987</v>
      </c>
      <c r="C17" s="11">
        <f>SUM(C4:C16)</f>
        <v>1528556.85</v>
      </c>
      <c r="D17" s="11">
        <f>SUM(D4:D16)</f>
        <v>-4044826.6099999989</v>
      </c>
      <c r="E17" s="11">
        <f>SUM(E4:E16)</f>
        <v>0</v>
      </c>
      <c r="F17" s="11">
        <f>SUM(F4:F16)</f>
        <v>52831863.909999989</v>
      </c>
      <c r="G17" s="6"/>
      <c r="H17" s="6"/>
      <c r="J17" s="8"/>
    </row>
    <row r="18" spans="1:13" ht="15.75" thickTop="1">
      <c r="B18" s="6"/>
      <c r="C18" s="6"/>
      <c r="D18" s="6"/>
      <c r="E18" s="6"/>
      <c r="F18" s="6"/>
      <c r="G18" s="6"/>
      <c r="H18" s="6"/>
      <c r="J18" s="9"/>
    </row>
    <row r="19" spans="1:13">
      <c r="B19" s="6"/>
      <c r="C19" s="6"/>
      <c r="D19" s="6"/>
      <c r="E19" s="6"/>
      <c r="F19" s="6"/>
      <c r="G19" s="6"/>
      <c r="H19" s="6"/>
      <c r="J19" s="9"/>
    </row>
    <row r="20" spans="1:13">
      <c r="A20" s="1" t="s">
        <v>17</v>
      </c>
      <c r="B20" s="6"/>
      <c r="C20" s="6"/>
      <c r="D20" s="6"/>
      <c r="E20" s="6"/>
      <c r="F20" s="6"/>
      <c r="G20" s="6"/>
      <c r="H20" s="6"/>
      <c r="J20" s="9"/>
      <c r="K20" s="6"/>
      <c r="L20" s="9"/>
      <c r="M20" s="9"/>
    </row>
    <row r="21" spans="1:13">
      <c r="B21" s="6"/>
      <c r="C21" s="6"/>
      <c r="D21" s="6"/>
      <c r="E21" s="6"/>
      <c r="F21" s="6"/>
      <c r="G21" s="6"/>
      <c r="H21" s="6" t="s">
        <v>314</v>
      </c>
      <c r="J21" s="9"/>
      <c r="L21" s="9"/>
    </row>
    <row r="22" spans="1:13">
      <c r="A22" t="s">
        <v>18</v>
      </c>
      <c r="B22" s="6">
        <f>+Feb!F22</f>
        <v>55585804.399999954</v>
      </c>
      <c r="C22" s="5">
        <v>1532062.75</v>
      </c>
      <c r="D22" s="6">
        <f>-4521014.58+921.98</f>
        <v>-4520092.5999999996</v>
      </c>
      <c r="E22" s="6">
        <v>490587.34</v>
      </c>
      <c r="F22" s="6">
        <f>SUM(B22:E22)</f>
        <v>53088361.889999956</v>
      </c>
      <c r="G22" s="6"/>
      <c r="H22" s="9" t="s">
        <v>302</v>
      </c>
      <c r="J22" s="9"/>
    </row>
    <row r="23" spans="1:13">
      <c r="B23" s="6"/>
      <c r="C23" s="6"/>
      <c r="D23" s="6"/>
      <c r="E23" s="6"/>
      <c r="F23" s="6"/>
      <c r="H23" s="6"/>
      <c r="J23" s="9"/>
      <c r="M23" s="9"/>
    </row>
    <row r="24" spans="1:13">
      <c r="B24" s="6"/>
      <c r="C24" s="6"/>
      <c r="D24" s="6">
        <f>-E24</f>
        <v>490587.34</v>
      </c>
      <c r="E24" s="6">
        <f>-E22</f>
        <v>-490587.34</v>
      </c>
      <c r="F24" s="6"/>
      <c r="H24" s="6"/>
      <c r="J24" s="9"/>
      <c r="M24" s="9"/>
    </row>
    <row r="25" spans="1:13">
      <c r="A25" t="s">
        <v>19</v>
      </c>
      <c r="B25" s="6">
        <v>2025.3799999999974</v>
      </c>
      <c r="C25" s="6"/>
      <c r="D25" s="6"/>
      <c r="E25" s="6"/>
      <c r="F25" s="6">
        <f t="shared" ref="F25:F55" si="1">SUM(B25:E25)</f>
        <v>2025.3799999999974</v>
      </c>
      <c r="G25" s="6" t="s">
        <v>20</v>
      </c>
    </row>
    <row r="26" spans="1:13">
      <c r="A26" t="s">
        <v>22</v>
      </c>
      <c r="B26" s="6">
        <v>469.3</v>
      </c>
      <c r="C26" s="6"/>
      <c r="D26" s="6"/>
      <c r="E26" s="6"/>
      <c r="F26" s="6">
        <f t="shared" si="1"/>
        <v>469.3</v>
      </c>
      <c r="G26" s="6" t="s">
        <v>10</v>
      </c>
      <c r="H26" s="6"/>
    </row>
    <row r="27" spans="1:13">
      <c r="A27" s="23" t="s">
        <v>308</v>
      </c>
      <c r="B27" s="6">
        <v>120</v>
      </c>
      <c r="C27" s="6"/>
      <c r="D27" s="6"/>
      <c r="E27" s="6"/>
      <c r="F27" s="6">
        <f t="shared" si="1"/>
        <v>120</v>
      </c>
      <c r="H27" s="6"/>
      <c r="J27" s="9"/>
      <c r="M27" s="9"/>
    </row>
    <row r="28" spans="1:13">
      <c r="A28" s="23" t="s">
        <v>323</v>
      </c>
      <c r="B28" s="6">
        <v>-422731.46</v>
      </c>
      <c r="C28" s="6"/>
      <c r="D28" s="6"/>
      <c r="E28" s="6"/>
      <c r="F28" s="6">
        <f t="shared" si="1"/>
        <v>-422731.46</v>
      </c>
      <c r="H28" s="6"/>
      <c r="J28" s="9"/>
      <c r="M28" s="9"/>
    </row>
    <row r="29" spans="1:13">
      <c r="A29" s="23" t="s">
        <v>310</v>
      </c>
      <c r="B29" s="6">
        <v>20872.38</v>
      </c>
      <c r="C29" s="6"/>
      <c r="D29" s="6"/>
      <c r="E29" s="6"/>
      <c r="F29" s="6">
        <f t="shared" si="1"/>
        <v>20872.38</v>
      </c>
      <c r="H29" s="6"/>
      <c r="J29" s="9"/>
      <c r="M29" s="9"/>
    </row>
    <row r="30" spans="1:13">
      <c r="A30" s="23" t="s">
        <v>311</v>
      </c>
      <c r="B30" s="6">
        <v>2919.38</v>
      </c>
      <c r="C30" s="6"/>
      <c r="D30" s="6"/>
      <c r="E30" s="6"/>
      <c r="F30" s="6">
        <f t="shared" si="1"/>
        <v>2919.38</v>
      </c>
      <c r="H30" s="6"/>
      <c r="J30" s="9"/>
      <c r="M30" s="9"/>
    </row>
    <row r="31" spans="1:13">
      <c r="A31" s="23" t="s">
        <v>313</v>
      </c>
      <c r="B31" s="6">
        <v>20474.189999999999</v>
      </c>
      <c r="C31" s="6"/>
      <c r="D31" s="6"/>
      <c r="E31" s="6"/>
      <c r="F31" s="6">
        <f t="shared" si="1"/>
        <v>20474.189999999999</v>
      </c>
      <c r="H31" s="6"/>
      <c r="J31" s="9"/>
      <c r="M31" s="9"/>
    </row>
    <row r="32" spans="1:13">
      <c r="A32" s="23" t="s">
        <v>312</v>
      </c>
      <c r="B32" s="6">
        <v>970</v>
      </c>
      <c r="C32" s="6"/>
      <c r="D32" s="6"/>
      <c r="E32" s="6"/>
      <c r="F32" s="6">
        <f t="shared" si="1"/>
        <v>970</v>
      </c>
      <c r="H32" s="6"/>
      <c r="J32" s="9"/>
      <c r="M32" s="9"/>
    </row>
    <row r="33" spans="1:13">
      <c r="A33" s="23" t="s">
        <v>315</v>
      </c>
      <c r="B33" s="6">
        <v>1440.04</v>
      </c>
      <c r="C33" s="6"/>
      <c r="D33" s="6"/>
      <c r="E33" s="6"/>
      <c r="F33" s="6">
        <f t="shared" si="1"/>
        <v>1440.04</v>
      </c>
      <c r="H33" s="6"/>
      <c r="J33" s="9"/>
      <c r="M33" s="9"/>
    </row>
    <row r="34" spans="1:13">
      <c r="A34" s="23" t="s">
        <v>316</v>
      </c>
      <c r="B34" s="6">
        <v>3200</v>
      </c>
      <c r="C34" s="6"/>
      <c r="D34" s="6"/>
      <c r="E34" s="6"/>
      <c r="F34" s="6">
        <f t="shared" si="1"/>
        <v>3200</v>
      </c>
      <c r="G34" s="23" t="s">
        <v>319</v>
      </c>
      <c r="H34" s="6"/>
      <c r="J34" s="9"/>
      <c r="M34" s="9"/>
    </row>
    <row r="35" spans="1:13">
      <c r="A35" s="23" t="s">
        <v>317</v>
      </c>
      <c r="B35" s="6">
        <v>2400</v>
      </c>
      <c r="C35" s="6"/>
      <c r="D35" s="6"/>
      <c r="E35" s="6"/>
      <c r="F35" s="6">
        <f t="shared" si="1"/>
        <v>2400</v>
      </c>
      <c r="G35" s="23" t="s">
        <v>319</v>
      </c>
      <c r="H35" s="6"/>
      <c r="J35" s="9"/>
      <c r="M35" s="9"/>
    </row>
    <row r="36" spans="1:13">
      <c r="A36" s="23" t="s">
        <v>318</v>
      </c>
      <c r="B36" s="6">
        <v>800</v>
      </c>
      <c r="C36" s="6"/>
      <c r="D36" s="6"/>
      <c r="E36" s="6"/>
      <c r="F36" s="6">
        <f t="shared" si="1"/>
        <v>800</v>
      </c>
      <c r="G36" s="23" t="s">
        <v>319</v>
      </c>
      <c r="H36" s="6"/>
      <c r="J36" s="9"/>
      <c r="M36" s="9"/>
    </row>
    <row r="37" spans="1:13">
      <c r="A37" s="23" t="s">
        <v>321</v>
      </c>
      <c r="B37" s="6">
        <v>564.72</v>
      </c>
      <c r="C37" s="6"/>
      <c r="D37" s="6">
        <f>-B37</f>
        <v>-564.72</v>
      </c>
      <c r="E37" s="6"/>
      <c r="F37" s="6">
        <f t="shared" si="1"/>
        <v>0</v>
      </c>
      <c r="G37" s="23"/>
      <c r="H37" s="6"/>
      <c r="J37" s="9"/>
      <c r="M37" s="9"/>
    </row>
    <row r="38" spans="1:13">
      <c r="A38" s="23" t="s">
        <v>320</v>
      </c>
      <c r="B38" s="6">
        <v>1071.93</v>
      </c>
      <c r="C38" s="6"/>
      <c r="D38" s="6"/>
      <c r="E38" s="6"/>
      <c r="F38" s="6">
        <f t="shared" si="1"/>
        <v>1071.93</v>
      </c>
      <c r="G38" s="23"/>
      <c r="H38" s="6"/>
      <c r="J38" s="9"/>
      <c r="M38" s="9"/>
    </row>
    <row r="39" spans="1:13">
      <c r="A39" s="23" t="s">
        <v>325</v>
      </c>
      <c r="B39" s="6">
        <v>5</v>
      </c>
      <c r="C39" s="6"/>
      <c r="D39" s="6"/>
      <c r="E39" s="6"/>
      <c r="F39" s="6">
        <f t="shared" si="1"/>
        <v>5</v>
      </c>
      <c r="G39" s="23"/>
      <c r="H39" s="6"/>
      <c r="J39" s="9"/>
      <c r="M39" s="9"/>
    </row>
    <row r="40" spans="1:13">
      <c r="A40" s="23" t="s">
        <v>327</v>
      </c>
      <c r="B40" s="6">
        <v>1050</v>
      </c>
      <c r="C40" s="6"/>
      <c r="D40" s="6"/>
      <c r="E40" s="6"/>
      <c r="F40" s="6">
        <f t="shared" si="1"/>
        <v>1050</v>
      </c>
      <c r="G40" s="23"/>
      <c r="H40" s="6"/>
      <c r="J40" s="9"/>
      <c r="M40" s="9"/>
    </row>
    <row r="41" spans="1:13">
      <c r="A41" s="23" t="s">
        <v>326</v>
      </c>
      <c r="B41" s="6">
        <v>50540.41</v>
      </c>
      <c r="C41" s="6"/>
      <c r="D41" s="6"/>
      <c r="E41" s="6"/>
      <c r="F41" s="6">
        <f t="shared" si="1"/>
        <v>50540.41</v>
      </c>
      <c r="G41" s="23"/>
      <c r="H41" s="6"/>
      <c r="J41" s="9"/>
      <c r="M41" s="9"/>
    </row>
    <row r="42" spans="1:13">
      <c r="A42" s="23" t="s">
        <v>330</v>
      </c>
      <c r="B42" s="6">
        <v>214.43</v>
      </c>
      <c r="C42" s="6"/>
      <c r="D42" s="6"/>
      <c r="E42" s="6"/>
      <c r="F42" s="6">
        <f t="shared" si="1"/>
        <v>214.43</v>
      </c>
      <c r="G42" s="23"/>
      <c r="H42" s="6"/>
      <c r="J42" s="9"/>
      <c r="M42" s="9"/>
    </row>
    <row r="43" spans="1:13">
      <c r="A43" s="23" t="s">
        <v>329</v>
      </c>
      <c r="B43" s="6">
        <v>2906.59</v>
      </c>
      <c r="C43" s="6"/>
      <c r="D43" s="6"/>
      <c r="E43" s="6"/>
      <c r="F43" s="6">
        <f t="shared" si="1"/>
        <v>2906.59</v>
      </c>
      <c r="G43" s="23"/>
      <c r="J43" s="9"/>
      <c r="M43" s="9"/>
    </row>
    <row r="44" spans="1:13">
      <c r="A44" s="23" t="s">
        <v>331</v>
      </c>
      <c r="B44" s="6">
        <v>0.1</v>
      </c>
      <c r="C44" s="6"/>
      <c r="D44" s="6"/>
      <c r="E44" s="6"/>
      <c r="F44" s="6">
        <f t="shared" si="1"/>
        <v>0.1</v>
      </c>
      <c r="G44" s="23"/>
      <c r="H44" s="6"/>
      <c r="J44" s="9"/>
      <c r="M44" s="9"/>
    </row>
    <row r="45" spans="1:13">
      <c r="A45" s="23" t="s">
        <v>332</v>
      </c>
      <c r="B45" s="6">
        <v>1742.8</v>
      </c>
      <c r="C45" s="6"/>
      <c r="D45" s="6"/>
      <c r="E45" s="6"/>
      <c r="F45" s="6">
        <f t="shared" si="1"/>
        <v>1742.8</v>
      </c>
      <c r="G45" s="23"/>
      <c r="H45" s="6"/>
      <c r="J45" s="9"/>
      <c r="M45" s="9"/>
    </row>
    <row r="46" spans="1:13">
      <c r="A46" s="23" t="s">
        <v>333</v>
      </c>
      <c r="B46" s="6">
        <v>4761.96</v>
      </c>
      <c r="C46" s="6">
        <f>-B46</f>
        <v>-4761.96</v>
      </c>
      <c r="D46" s="6"/>
      <c r="E46" s="6"/>
      <c r="F46" s="6">
        <f t="shared" si="1"/>
        <v>0</v>
      </c>
      <c r="G46" s="23"/>
      <c r="H46" s="6"/>
      <c r="J46" s="9"/>
      <c r="M46" s="9"/>
    </row>
    <row r="47" spans="1:13">
      <c r="A47" s="23" t="s">
        <v>334</v>
      </c>
      <c r="B47" s="6">
        <v>15753.93</v>
      </c>
      <c r="C47" s="6"/>
      <c r="D47" s="6"/>
      <c r="E47" s="6"/>
      <c r="F47" s="6">
        <f t="shared" si="1"/>
        <v>15753.93</v>
      </c>
      <c r="G47" s="23"/>
      <c r="H47" s="6"/>
      <c r="J47" s="9"/>
      <c r="M47" s="9"/>
    </row>
    <row r="48" spans="1:13">
      <c r="A48" s="23" t="s">
        <v>335</v>
      </c>
      <c r="B48" s="6">
        <v>47560.189999999944</v>
      </c>
      <c r="C48" s="6"/>
      <c r="D48" s="6"/>
      <c r="E48" s="6"/>
      <c r="F48" s="6">
        <f t="shared" si="1"/>
        <v>47560.189999999944</v>
      </c>
      <c r="G48" s="23"/>
      <c r="H48" s="6"/>
      <c r="J48" s="9"/>
      <c r="M48" s="9"/>
    </row>
    <row r="49" spans="1:13">
      <c r="A49" s="23" t="s">
        <v>336</v>
      </c>
      <c r="B49" s="6">
        <v>198</v>
      </c>
      <c r="C49" s="6"/>
      <c r="D49" s="6"/>
      <c r="E49" s="6"/>
      <c r="F49" s="6">
        <f t="shared" si="1"/>
        <v>198</v>
      </c>
      <c r="G49" s="23" t="s">
        <v>337</v>
      </c>
      <c r="H49" s="6"/>
      <c r="J49" s="9"/>
      <c r="M49" s="9"/>
    </row>
    <row r="50" spans="1:13">
      <c r="A50" s="23" t="s">
        <v>358</v>
      </c>
      <c r="B50" s="6">
        <v>3000</v>
      </c>
      <c r="C50" s="6"/>
      <c r="D50" s="6"/>
      <c r="E50" s="6"/>
      <c r="F50" s="6">
        <f t="shared" si="1"/>
        <v>3000</v>
      </c>
      <c r="G50" s="23"/>
      <c r="H50" s="6"/>
      <c r="J50" s="9"/>
      <c r="M50" s="9"/>
    </row>
    <row r="51" spans="1:13">
      <c r="A51" s="23" t="s">
        <v>339</v>
      </c>
      <c r="B51" s="6">
        <v>0</v>
      </c>
      <c r="C51" s="6"/>
      <c r="D51" s="6">
        <v>-41173.620000000003</v>
      </c>
      <c r="E51" s="6"/>
      <c r="F51" s="6">
        <f t="shared" si="1"/>
        <v>-41173.620000000003</v>
      </c>
      <c r="G51" s="9"/>
      <c r="H51" s="6"/>
      <c r="J51" s="9"/>
      <c r="M51" s="9"/>
    </row>
    <row r="52" spans="1:13">
      <c r="A52" s="23" t="s">
        <v>338</v>
      </c>
      <c r="B52" s="6">
        <v>0</v>
      </c>
      <c r="C52" s="6"/>
      <c r="D52" s="6">
        <v>26416.99</v>
      </c>
      <c r="E52" s="6"/>
      <c r="F52" s="6">
        <f t="shared" si="1"/>
        <v>26416.99</v>
      </c>
      <c r="G52" s="9"/>
      <c r="H52" s="6"/>
      <c r="J52" s="9"/>
      <c r="M52" s="9"/>
    </row>
    <row r="53" spans="1:13">
      <c r="A53" s="23" t="s">
        <v>341</v>
      </c>
      <c r="B53" s="6"/>
      <c r="C53" s="6">
        <v>1304.97</v>
      </c>
      <c r="D53" s="6"/>
      <c r="E53" s="6"/>
      <c r="F53" s="6">
        <f t="shared" si="1"/>
        <v>1304.97</v>
      </c>
      <c r="G53" s="9"/>
      <c r="H53" s="6"/>
      <c r="J53" s="9"/>
      <c r="M53" s="9"/>
    </row>
    <row r="54" spans="1:13">
      <c r="A54" s="23" t="s">
        <v>343</v>
      </c>
      <c r="B54" s="6"/>
      <c r="C54" s="6">
        <v>-48.91</v>
      </c>
      <c r="D54" s="6"/>
      <c r="E54" s="6"/>
      <c r="F54" s="6">
        <f>SUM(B54:E54)</f>
        <v>-48.91</v>
      </c>
      <c r="G54" s="9"/>
      <c r="H54" s="6"/>
      <c r="J54" s="9"/>
      <c r="M54" s="9"/>
    </row>
    <row r="55" spans="1:13">
      <c r="B55">
        <v>0</v>
      </c>
      <c r="F55" s="6">
        <f t="shared" si="1"/>
        <v>0</v>
      </c>
      <c r="G55" s="6"/>
      <c r="H55" s="6"/>
    </row>
    <row r="56" spans="1:13" ht="15.75" thickBot="1">
      <c r="A56" t="s">
        <v>16</v>
      </c>
      <c r="B56" s="11">
        <f>SUM(B21:B55)</f>
        <v>55348133.66999995</v>
      </c>
      <c r="C56" s="11">
        <f>SUM(C21:C55)</f>
        <v>1528556.85</v>
      </c>
      <c r="D56" s="11">
        <f>SUM(D21:D55)</f>
        <v>-4044826.61</v>
      </c>
      <c r="E56" s="11">
        <f>SUM(E21:E55)</f>
        <v>0</v>
      </c>
      <c r="F56" s="11">
        <f>SUM(F21:F55)</f>
        <v>52831863.909999959</v>
      </c>
      <c r="G56" s="6"/>
      <c r="H56" s="6"/>
    </row>
    <row r="57" spans="1:13" ht="15.75" thickTop="1">
      <c r="B57" s="6"/>
      <c r="C57" s="6"/>
      <c r="D57" s="6"/>
      <c r="E57" s="6"/>
      <c r="F57" s="6"/>
      <c r="G57" s="6"/>
      <c r="H57" s="6"/>
    </row>
    <row r="58" spans="1:13">
      <c r="A58" t="s">
        <v>23</v>
      </c>
      <c r="B58" s="6">
        <f>+B56-B17</f>
        <v>0</v>
      </c>
      <c r="C58" s="6">
        <f>+C56-C17</f>
        <v>0</v>
      </c>
      <c r="D58" s="6">
        <f>+D56-D17</f>
        <v>0</v>
      </c>
      <c r="E58" s="6">
        <f>+E56-E17</f>
        <v>0</v>
      </c>
      <c r="F58" s="6">
        <f>+F56-F17</f>
        <v>0</v>
      </c>
      <c r="G58" s="6"/>
      <c r="H58" s="6"/>
    </row>
    <row r="59" spans="1:13" ht="15.75">
      <c r="B59" s="6"/>
      <c r="C59" s="14"/>
      <c r="D59" s="6"/>
      <c r="E59" s="6"/>
      <c r="F59" s="6"/>
      <c r="G59" s="6"/>
      <c r="H59" s="6"/>
    </row>
    <row r="60" spans="1:13">
      <c r="B60" s="6"/>
      <c r="C60" s="6"/>
      <c r="D60" s="6"/>
      <c r="E60" s="6"/>
      <c r="F60" s="6"/>
      <c r="G60" s="6"/>
      <c r="H60" s="6"/>
    </row>
    <row r="61" spans="1:13">
      <c r="B61" s="6"/>
      <c r="C61" s="6"/>
      <c r="D61" s="6"/>
      <c r="E61" s="6"/>
      <c r="F61" s="6"/>
      <c r="G61" s="6"/>
      <c r="H61" s="6"/>
    </row>
    <row r="62" spans="1:13">
      <c r="B62" s="6"/>
      <c r="C62" s="6"/>
      <c r="D62" s="6"/>
      <c r="E62" s="6"/>
      <c r="F62" s="6"/>
      <c r="G62" s="6"/>
      <c r="H62" s="6"/>
    </row>
    <row r="63" spans="1:13">
      <c r="B63" s="6"/>
      <c r="C63" s="6"/>
      <c r="D63" s="6"/>
      <c r="E63" s="6"/>
      <c r="F63" s="6"/>
      <c r="G63" s="6"/>
      <c r="H63" s="6"/>
    </row>
    <row r="64" spans="1:13">
      <c r="B64" s="6"/>
      <c r="C64" s="6"/>
      <c r="D64" s="6"/>
      <c r="E64" s="6"/>
      <c r="F64" s="6"/>
      <c r="G64" s="6"/>
      <c r="H64" s="6"/>
    </row>
    <row r="65" spans="2:8">
      <c r="B65" s="6"/>
      <c r="C65" s="6"/>
      <c r="D65" s="6"/>
      <c r="E65" s="6"/>
      <c r="F65" s="6"/>
      <c r="G65" s="6"/>
      <c r="H65" s="6"/>
    </row>
    <row r="66" spans="2:8">
      <c r="B66" s="6"/>
      <c r="C66" s="6"/>
      <c r="D66" s="6"/>
      <c r="E66" s="6"/>
      <c r="F66" s="6"/>
      <c r="G66" s="6"/>
      <c r="H66" s="6"/>
    </row>
    <row r="67" spans="2:8">
      <c r="B67" s="6"/>
      <c r="C67" s="6"/>
      <c r="D67" s="6"/>
      <c r="E67" s="6"/>
      <c r="F67" s="6"/>
      <c r="G67" s="6"/>
      <c r="H67" s="6"/>
    </row>
    <row r="68" spans="2:8">
      <c r="B68" s="6"/>
      <c r="C68" s="6"/>
      <c r="D68" s="6"/>
      <c r="E68" s="6"/>
      <c r="F68" s="6"/>
      <c r="G68" s="6"/>
      <c r="H68" s="6"/>
    </row>
    <row r="69" spans="2:8">
      <c r="B69" s="6"/>
      <c r="C69" s="6"/>
      <c r="D69" s="6"/>
      <c r="E69" s="6"/>
      <c r="F69" s="6"/>
      <c r="G69" s="6"/>
      <c r="H69" s="6"/>
    </row>
    <row r="70" spans="2:8">
      <c r="D70" s="9"/>
    </row>
    <row r="72" spans="2:8">
      <c r="C72" s="9"/>
    </row>
    <row r="73" spans="2:8">
      <c r="C73" s="9"/>
    </row>
    <row r="77" spans="2:8">
      <c r="C77" s="9"/>
      <c r="D77" s="9"/>
      <c r="E77" s="9"/>
    </row>
    <row r="82" spans="3:5">
      <c r="C82" s="12"/>
    </row>
    <row r="83" spans="3:5">
      <c r="D83" s="9"/>
      <c r="E83" s="9"/>
    </row>
    <row r="84" spans="3:5">
      <c r="D84" s="12"/>
      <c r="E84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BBD4-492B-403C-8000-A2CDD82644F6}">
  <dimension ref="A2:M86"/>
  <sheetViews>
    <sheetView topLeftCell="A18" workbookViewId="0">
      <selection activeCell="F26" sqref="F26:F56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45016</v>
      </c>
      <c r="C2" s="3" t="s">
        <v>1</v>
      </c>
      <c r="D2" s="3" t="s">
        <v>306</v>
      </c>
      <c r="E2" s="3" t="s">
        <v>2</v>
      </c>
      <c r="F2" s="2">
        <v>45046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52828764.239999995</v>
      </c>
      <c r="C4" s="5">
        <v>7572858.7200000007</v>
      </c>
      <c r="D4" s="6">
        <v>-3835252.4299999997</v>
      </c>
      <c r="E4" s="6"/>
      <c r="F4" s="7">
        <f>SUM(B4:E4)</f>
        <v>56566370.529999994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340</v>
      </c>
      <c r="B6" s="6">
        <v>0</v>
      </c>
      <c r="C6" s="6"/>
      <c r="D6" s="6"/>
      <c r="E6" s="5"/>
      <c r="F6" s="6">
        <f t="shared" ref="F6:F14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/>
      <c r="H10" s="6"/>
      <c r="J10" s="8"/>
      <c r="L10" s="10"/>
    </row>
    <row r="11" spans="1:13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3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3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3">
      <c r="A14" t="s">
        <v>328</v>
      </c>
      <c r="B14" s="6">
        <v>357.26</v>
      </c>
      <c r="C14" s="6"/>
      <c r="D14" s="6"/>
      <c r="E14" s="6"/>
      <c r="F14" s="6">
        <f t="shared" si="0"/>
        <v>357.26</v>
      </c>
      <c r="G14" s="6"/>
      <c r="H14" s="6"/>
      <c r="J14" s="8"/>
      <c r="L14" s="10"/>
    </row>
    <row r="15" spans="1:13">
      <c r="A15" s="23" t="s">
        <v>342</v>
      </c>
      <c r="B15" s="6">
        <v>136.28</v>
      </c>
      <c r="C15" s="6">
        <f>-B15</f>
        <v>-136.28</v>
      </c>
      <c r="D15" s="6"/>
      <c r="E15" s="6"/>
      <c r="F15" s="6">
        <f>SUM(B15:E15)</f>
        <v>0</v>
      </c>
      <c r="G15" s="6"/>
      <c r="H15" s="6"/>
      <c r="J15" s="9"/>
      <c r="M15" s="9"/>
    </row>
    <row r="16" spans="1:13">
      <c r="A16" s="23" t="s">
        <v>347</v>
      </c>
      <c r="B16" s="6"/>
      <c r="C16" s="6">
        <v>9773.4</v>
      </c>
      <c r="D16" s="6"/>
      <c r="E16" s="6"/>
      <c r="F16" s="6">
        <f>SUM(B16:E16)</f>
        <v>9773.4</v>
      </c>
      <c r="G16" s="6"/>
      <c r="H16" s="6"/>
      <c r="J16" s="9"/>
      <c r="M16" s="9"/>
    </row>
    <row r="17" spans="1:13">
      <c r="B17" s="6"/>
      <c r="C17" s="6"/>
      <c r="D17" s="6"/>
      <c r="E17" s="6"/>
      <c r="F17" s="6"/>
      <c r="G17" s="6"/>
      <c r="H17" s="6"/>
      <c r="J17" s="8"/>
    </row>
    <row r="18" spans="1:13" ht="15.75" thickBot="1">
      <c r="A18" t="s">
        <v>16</v>
      </c>
      <c r="B18" s="11">
        <f>SUM(B4:B17)</f>
        <v>52831863.909999989</v>
      </c>
      <c r="C18" s="11">
        <f>SUM(C4:C17)</f>
        <v>7582495.8400000008</v>
      </c>
      <c r="D18" s="11">
        <f>SUM(D4:D17)</f>
        <v>-3835252.4299999997</v>
      </c>
      <c r="E18" s="11">
        <f>SUM(E4:E17)</f>
        <v>0</v>
      </c>
      <c r="F18" s="11">
        <f>SUM(F4:F17)</f>
        <v>56579107.319999985</v>
      </c>
      <c r="G18" s="6"/>
      <c r="H18" s="6"/>
      <c r="J18" s="8"/>
    </row>
    <row r="19" spans="1:13" ht="15.75" thickTop="1">
      <c r="B19" s="6"/>
      <c r="C19" s="6"/>
      <c r="D19" s="6"/>
      <c r="E19" s="6"/>
      <c r="F19" s="6"/>
      <c r="G19" s="6"/>
      <c r="H19" s="6"/>
      <c r="J19" s="9"/>
    </row>
    <row r="20" spans="1:13">
      <c r="B20" s="6"/>
      <c r="C20" s="6"/>
      <c r="D20" s="6"/>
      <c r="E20" s="6"/>
      <c r="F20" s="6"/>
      <c r="G20" s="6"/>
      <c r="H20" s="6"/>
      <c r="J20" s="9"/>
    </row>
    <row r="21" spans="1:13">
      <c r="A21" s="1" t="s">
        <v>17</v>
      </c>
      <c r="B21" s="6"/>
      <c r="C21" s="6"/>
      <c r="D21" s="6"/>
      <c r="E21" s="6"/>
      <c r="F21" s="6"/>
      <c r="G21" s="6"/>
      <c r="H21" s="6"/>
      <c r="J21" s="9"/>
      <c r="K21" s="6"/>
      <c r="L21" s="9"/>
      <c r="M21" s="9"/>
    </row>
    <row r="22" spans="1:13">
      <c r="B22" s="6"/>
      <c r="C22" s="6"/>
      <c r="D22" s="6"/>
      <c r="E22" s="6"/>
      <c r="F22" s="6"/>
      <c r="G22" s="6"/>
      <c r="H22" s="6" t="s">
        <v>314</v>
      </c>
      <c r="J22" s="9"/>
      <c r="L22" s="9"/>
    </row>
    <row r="23" spans="1:13">
      <c r="A23" t="s">
        <v>18</v>
      </c>
      <c r="B23" s="6">
        <f>+March!F22</f>
        <v>53088361.889999956</v>
      </c>
      <c r="C23" s="5">
        <v>7583654.6799999997</v>
      </c>
      <c r="D23" s="6">
        <v>-3835853.09</v>
      </c>
      <c r="E23" s="6"/>
      <c r="F23" s="6">
        <f>SUM(B23:E23)</f>
        <v>56836163.479999959</v>
      </c>
      <c r="G23" s="6"/>
      <c r="H23" s="9" t="s">
        <v>302</v>
      </c>
      <c r="J23" s="9"/>
    </row>
    <row r="24" spans="1:13">
      <c r="B24" s="6"/>
      <c r="C24" s="6"/>
      <c r="D24" s="6"/>
      <c r="E24" s="6"/>
      <c r="F24" s="6"/>
      <c r="H24" s="6"/>
      <c r="J24" s="9"/>
      <c r="M24" s="9"/>
    </row>
    <row r="25" spans="1:13">
      <c r="B25" s="6"/>
      <c r="C25" s="6"/>
      <c r="D25" s="6"/>
      <c r="E25" s="6"/>
      <c r="F25" s="6"/>
      <c r="H25" s="6"/>
      <c r="J25" s="9"/>
      <c r="M25" s="9"/>
    </row>
    <row r="26" spans="1:13">
      <c r="A26" t="s">
        <v>19</v>
      </c>
      <c r="B26" s="6">
        <v>2025.3799999999974</v>
      </c>
      <c r="C26" s="6"/>
      <c r="D26" s="6"/>
      <c r="E26" s="6"/>
      <c r="F26" s="6">
        <f t="shared" ref="F26:F57" si="1">SUM(B26:E26)</f>
        <v>2025.3799999999974</v>
      </c>
      <c r="G26" s="6" t="s">
        <v>20</v>
      </c>
    </row>
    <row r="27" spans="1:13">
      <c r="A27" t="s">
        <v>22</v>
      </c>
      <c r="B27" s="6">
        <v>469.3</v>
      </c>
      <c r="C27" s="6"/>
      <c r="D27" s="6"/>
      <c r="E27" s="6"/>
      <c r="F27" s="6">
        <f t="shared" si="1"/>
        <v>469.3</v>
      </c>
      <c r="G27" s="6" t="s">
        <v>10</v>
      </c>
      <c r="H27" s="6"/>
    </row>
    <row r="28" spans="1:13">
      <c r="A28" s="23" t="s">
        <v>308</v>
      </c>
      <c r="B28" s="6">
        <v>120</v>
      </c>
      <c r="C28" s="6"/>
      <c r="D28" s="6"/>
      <c r="E28" s="6"/>
      <c r="F28" s="6">
        <f t="shared" si="1"/>
        <v>120</v>
      </c>
      <c r="H28" s="6"/>
      <c r="J28" s="9"/>
      <c r="M28" s="9"/>
    </row>
    <row r="29" spans="1:13">
      <c r="A29" s="23" t="s">
        <v>323</v>
      </c>
      <c r="B29" s="6">
        <v>-422731.46</v>
      </c>
      <c r="C29" s="6"/>
      <c r="D29" s="6"/>
      <c r="E29" s="6"/>
      <c r="F29" s="6">
        <f t="shared" si="1"/>
        <v>-422731.46</v>
      </c>
      <c r="H29" s="6"/>
      <c r="J29" s="9"/>
      <c r="M29" s="9"/>
    </row>
    <row r="30" spans="1:13">
      <c r="A30" s="23" t="s">
        <v>310</v>
      </c>
      <c r="B30" s="6">
        <v>20872.38</v>
      </c>
      <c r="C30" s="6"/>
      <c r="D30" s="6"/>
      <c r="E30" s="6"/>
      <c r="F30" s="6">
        <f t="shared" si="1"/>
        <v>20872.38</v>
      </c>
      <c r="H30" s="6"/>
      <c r="J30" s="9"/>
      <c r="M30" s="9"/>
    </row>
    <row r="31" spans="1:13">
      <c r="A31" s="23" t="s">
        <v>311</v>
      </c>
      <c r="B31" s="6">
        <v>2919.38</v>
      </c>
      <c r="C31" s="6"/>
      <c r="D31" s="6"/>
      <c r="E31" s="6"/>
      <c r="F31" s="6">
        <f t="shared" si="1"/>
        <v>2919.38</v>
      </c>
      <c r="H31" s="6"/>
      <c r="J31" s="9"/>
      <c r="M31" s="9"/>
    </row>
    <row r="32" spans="1:13">
      <c r="A32" s="23" t="s">
        <v>313</v>
      </c>
      <c r="B32" s="6">
        <v>20474.189999999999</v>
      </c>
      <c r="C32" s="6"/>
      <c r="D32" s="6"/>
      <c r="E32" s="6"/>
      <c r="F32" s="6">
        <f t="shared" si="1"/>
        <v>20474.189999999999</v>
      </c>
      <c r="H32" s="6"/>
      <c r="J32" s="9"/>
      <c r="M32" s="9"/>
    </row>
    <row r="33" spans="1:13">
      <c r="A33" s="23" t="s">
        <v>312</v>
      </c>
      <c r="B33" s="6">
        <v>970</v>
      </c>
      <c r="C33" s="6"/>
      <c r="D33" s="6"/>
      <c r="E33" s="6"/>
      <c r="F33" s="6">
        <f t="shared" si="1"/>
        <v>970</v>
      </c>
      <c r="H33" s="6"/>
      <c r="J33" s="9"/>
      <c r="M33" s="9"/>
    </row>
    <row r="34" spans="1:13">
      <c r="A34" s="23" t="s">
        <v>315</v>
      </c>
      <c r="B34" s="6">
        <v>1440.04</v>
      </c>
      <c r="C34" s="6"/>
      <c r="D34" s="6"/>
      <c r="E34" s="6"/>
      <c r="F34" s="6">
        <f t="shared" si="1"/>
        <v>1440.04</v>
      </c>
      <c r="H34" s="6"/>
      <c r="J34" s="9"/>
      <c r="M34" s="9"/>
    </row>
    <row r="35" spans="1:13">
      <c r="A35" s="23" t="s">
        <v>316</v>
      </c>
      <c r="B35" s="6">
        <v>3200</v>
      </c>
      <c r="C35" s="6"/>
      <c r="D35" s="6"/>
      <c r="E35" s="6"/>
      <c r="F35" s="6">
        <f t="shared" si="1"/>
        <v>3200</v>
      </c>
      <c r="G35" s="23" t="s">
        <v>319</v>
      </c>
      <c r="H35" s="6"/>
      <c r="J35" s="9"/>
      <c r="M35" s="9"/>
    </row>
    <row r="36" spans="1:13">
      <c r="A36" s="23" t="s">
        <v>317</v>
      </c>
      <c r="B36" s="6">
        <v>2400</v>
      </c>
      <c r="C36" s="6"/>
      <c r="D36" s="6"/>
      <c r="E36" s="6"/>
      <c r="F36" s="6">
        <f t="shared" si="1"/>
        <v>2400</v>
      </c>
      <c r="G36" s="23" t="s">
        <v>319</v>
      </c>
      <c r="H36" s="6"/>
      <c r="J36" s="9"/>
      <c r="M36" s="9"/>
    </row>
    <row r="37" spans="1:13">
      <c r="A37" s="23" t="s">
        <v>318</v>
      </c>
      <c r="B37" s="6">
        <v>800</v>
      </c>
      <c r="C37" s="6"/>
      <c r="D37" s="6"/>
      <c r="E37" s="6"/>
      <c r="F37" s="6">
        <f t="shared" si="1"/>
        <v>800</v>
      </c>
      <c r="G37" s="23" t="s">
        <v>319</v>
      </c>
      <c r="H37" s="6"/>
      <c r="J37" s="9"/>
      <c r="M37" s="9"/>
    </row>
    <row r="38" spans="1:13">
      <c r="A38" s="23" t="s">
        <v>320</v>
      </c>
      <c r="B38" s="6">
        <v>1071.93</v>
      </c>
      <c r="C38" s="6"/>
      <c r="D38" s="6"/>
      <c r="E38" s="6"/>
      <c r="F38" s="6">
        <f t="shared" si="1"/>
        <v>1071.93</v>
      </c>
      <c r="G38" s="23"/>
      <c r="H38" s="6"/>
      <c r="J38" s="9"/>
      <c r="M38" s="9"/>
    </row>
    <row r="39" spans="1:13">
      <c r="A39" s="23" t="s">
        <v>325</v>
      </c>
      <c r="B39" s="6">
        <v>5</v>
      </c>
      <c r="C39" s="6"/>
      <c r="D39" s="6"/>
      <c r="E39" s="6"/>
      <c r="F39" s="6">
        <f t="shared" si="1"/>
        <v>5</v>
      </c>
      <c r="G39" s="23"/>
      <c r="H39" s="6"/>
      <c r="J39" s="9"/>
      <c r="M39" s="9"/>
    </row>
    <row r="40" spans="1:13">
      <c r="A40" s="23" t="s">
        <v>327</v>
      </c>
      <c r="B40" s="6">
        <v>1050</v>
      </c>
      <c r="C40" s="6"/>
      <c r="D40" s="6"/>
      <c r="E40" s="6"/>
      <c r="F40" s="6">
        <f t="shared" si="1"/>
        <v>1050</v>
      </c>
      <c r="G40" s="23"/>
      <c r="H40" s="6"/>
      <c r="J40" s="9"/>
      <c r="M40" s="9"/>
    </row>
    <row r="41" spans="1:13">
      <c r="A41" s="23" t="s">
        <v>326</v>
      </c>
      <c r="B41" s="6">
        <v>50540.41</v>
      </c>
      <c r="C41" s="6"/>
      <c r="D41" s="6"/>
      <c r="E41" s="6"/>
      <c r="F41" s="6">
        <f t="shared" si="1"/>
        <v>50540.41</v>
      </c>
      <c r="G41" s="23"/>
      <c r="H41" s="6"/>
      <c r="J41" s="9"/>
      <c r="M41" s="9"/>
    </row>
    <row r="42" spans="1:13">
      <c r="A42" s="23" t="s">
        <v>330</v>
      </c>
      <c r="B42" s="6">
        <v>214.43</v>
      </c>
      <c r="C42" s="6"/>
      <c r="D42" s="6"/>
      <c r="E42" s="6"/>
      <c r="F42" s="6">
        <f t="shared" si="1"/>
        <v>214.43</v>
      </c>
      <c r="G42" s="23"/>
      <c r="H42" s="6"/>
      <c r="J42" s="9"/>
      <c r="M42" s="9"/>
    </row>
    <row r="43" spans="1:13">
      <c r="A43" s="23" t="s">
        <v>329</v>
      </c>
      <c r="B43" s="6">
        <v>2906.59</v>
      </c>
      <c r="C43" s="6"/>
      <c r="D43" s="6"/>
      <c r="E43" s="6"/>
      <c r="F43" s="6">
        <f t="shared" si="1"/>
        <v>2906.59</v>
      </c>
      <c r="G43" s="23"/>
      <c r="J43" s="9"/>
      <c r="M43" s="9"/>
    </row>
    <row r="44" spans="1:13">
      <c r="A44" s="23" t="s">
        <v>331</v>
      </c>
      <c r="B44" s="6">
        <v>0.1</v>
      </c>
      <c r="C44" s="6"/>
      <c r="D44" s="6"/>
      <c r="E44" s="6"/>
      <c r="F44" s="6">
        <f t="shared" si="1"/>
        <v>0.1</v>
      </c>
      <c r="G44" s="23"/>
      <c r="H44" s="6"/>
      <c r="J44" s="9"/>
      <c r="M44" s="9"/>
    </row>
    <row r="45" spans="1:13">
      <c r="A45" s="23" t="s">
        <v>332</v>
      </c>
      <c r="B45" s="6">
        <v>1742.8</v>
      </c>
      <c r="C45" s="6">
        <f>-B45</f>
        <v>-1742.8</v>
      </c>
      <c r="D45" s="6"/>
      <c r="E45" s="6"/>
      <c r="F45" s="6">
        <f t="shared" si="1"/>
        <v>0</v>
      </c>
      <c r="G45" s="23"/>
      <c r="H45" s="6"/>
      <c r="J45" s="9"/>
      <c r="M45" s="9"/>
    </row>
    <row r="46" spans="1:13">
      <c r="A46" s="23" t="s">
        <v>334</v>
      </c>
      <c r="B46" s="6">
        <v>15753.93</v>
      </c>
      <c r="C46" s="6"/>
      <c r="D46" s="6"/>
      <c r="E46" s="6"/>
      <c r="F46" s="6">
        <f t="shared" si="1"/>
        <v>15753.93</v>
      </c>
      <c r="G46" s="23"/>
      <c r="H46" s="6"/>
      <c r="J46" s="9"/>
      <c r="M46" s="9"/>
    </row>
    <row r="47" spans="1:13">
      <c r="A47" s="23" t="s">
        <v>335</v>
      </c>
      <c r="B47" s="6">
        <v>47560.189999999944</v>
      </c>
      <c r="C47" s="6"/>
      <c r="D47" s="6"/>
      <c r="E47" s="6"/>
      <c r="F47" s="6">
        <f t="shared" si="1"/>
        <v>47560.189999999944</v>
      </c>
      <c r="G47" s="23"/>
      <c r="H47" s="6"/>
      <c r="J47" s="9"/>
      <c r="M47" s="9"/>
    </row>
    <row r="48" spans="1:13">
      <c r="A48" s="23" t="s">
        <v>336</v>
      </c>
      <c r="B48" s="6">
        <v>198</v>
      </c>
      <c r="C48" s="6"/>
      <c r="D48" s="6"/>
      <c r="E48" s="6"/>
      <c r="F48" s="6">
        <f t="shared" si="1"/>
        <v>198</v>
      </c>
      <c r="G48" s="23" t="s">
        <v>337</v>
      </c>
      <c r="H48" s="6"/>
      <c r="J48" s="9"/>
      <c r="M48" s="9"/>
    </row>
    <row r="49" spans="1:13">
      <c r="A49" s="23" t="s">
        <v>358</v>
      </c>
      <c r="B49" s="6">
        <v>3000</v>
      </c>
      <c r="C49" s="6"/>
      <c r="D49" s="6"/>
      <c r="E49" s="6"/>
      <c r="F49" s="6">
        <f t="shared" si="1"/>
        <v>3000</v>
      </c>
      <c r="G49" s="23"/>
      <c r="H49" s="6"/>
      <c r="J49" s="9"/>
      <c r="M49" s="9"/>
    </row>
    <row r="50" spans="1:13">
      <c r="A50" s="23" t="s">
        <v>339</v>
      </c>
      <c r="B50" s="6">
        <v>-41173.620000000003</v>
      </c>
      <c r="C50" s="6"/>
      <c r="D50" s="6"/>
      <c r="E50" s="6"/>
      <c r="F50" s="6">
        <f t="shared" si="1"/>
        <v>-41173.620000000003</v>
      </c>
      <c r="G50" s="9"/>
      <c r="H50" s="6"/>
      <c r="J50" s="9"/>
      <c r="M50" s="9"/>
    </row>
    <row r="51" spans="1:13">
      <c r="A51" s="23" t="s">
        <v>338</v>
      </c>
      <c r="B51" s="6">
        <v>26416.99</v>
      </c>
      <c r="C51" s="6"/>
      <c r="D51" s="6"/>
      <c r="E51" s="6"/>
      <c r="F51" s="6">
        <f t="shared" si="1"/>
        <v>26416.99</v>
      </c>
      <c r="G51" s="9"/>
      <c r="H51" s="6"/>
      <c r="J51" s="9"/>
      <c r="M51" s="9"/>
    </row>
    <row r="52" spans="1:13">
      <c r="A52" s="23" t="s">
        <v>341</v>
      </c>
      <c r="B52" s="6">
        <v>1304.97</v>
      </c>
      <c r="C52" s="6"/>
      <c r="D52" s="6"/>
      <c r="E52" s="6"/>
      <c r="F52" s="6">
        <f t="shared" si="1"/>
        <v>1304.97</v>
      </c>
      <c r="G52" s="9"/>
      <c r="H52" s="6"/>
      <c r="J52" s="9"/>
      <c r="M52" s="9"/>
    </row>
    <row r="53" spans="1:13">
      <c r="A53" s="23" t="s">
        <v>343</v>
      </c>
      <c r="B53" s="6">
        <v>-48.91</v>
      </c>
      <c r="C53" s="6"/>
      <c r="D53" s="6"/>
      <c r="E53" s="6"/>
      <c r="F53" s="6">
        <f t="shared" si="1"/>
        <v>-48.91</v>
      </c>
      <c r="G53" s="9"/>
      <c r="H53" s="6"/>
      <c r="J53" s="9"/>
      <c r="M53" s="9"/>
    </row>
    <row r="54" spans="1:13">
      <c r="A54" s="23" t="s">
        <v>344</v>
      </c>
      <c r="B54" s="6"/>
      <c r="C54" s="6"/>
      <c r="D54" s="6">
        <v>590</v>
      </c>
      <c r="E54" s="6"/>
      <c r="F54" s="6">
        <f t="shared" si="1"/>
        <v>590</v>
      </c>
      <c r="G54" s="9"/>
      <c r="H54" s="6"/>
      <c r="J54" s="9"/>
      <c r="M54" s="9"/>
    </row>
    <row r="55" spans="1:13">
      <c r="A55" s="23" t="s">
        <v>345</v>
      </c>
      <c r="B55" s="6"/>
      <c r="C55" s="6"/>
      <c r="D55" s="6">
        <v>10.66</v>
      </c>
      <c r="E55" s="6"/>
      <c r="F55" s="6">
        <f t="shared" si="1"/>
        <v>10.66</v>
      </c>
      <c r="G55" s="9"/>
      <c r="H55" s="6"/>
      <c r="J55" s="9"/>
      <c r="M55" s="9"/>
    </row>
    <row r="56" spans="1:13">
      <c r="A56" s="23" t="s">
        <v>346</v>
      </c>
      <c r="B56" s="6"/>
      <c r="C56" s="6">
        <v>583.96</v>
      </c>
      <c r="D56" s="6"/>
      <c r="E56" s="6"/>
      <c r="F56" s="6">
        <f t="shared" si="1"/>
        <v>583.96</v>
      </c>
      <c r="G56" s="9"/>
      <c r="H56" s="6"/>
      <c r="J56" s="9"/>
      <c r="M56" s="9"/>
    </row>
    <row r="57" spans="1:13">
      <c r="B57">
        <v>0</v>
      </c>
      <c r="F57" s="6">
        <f t="shared" si="1"/>
        <v>0</v>
      </c>
      <c r="G57" s="6"/>
      <c r="H57" s="6"/>
    </row>
    <row r="58" spans="1:13" ht="15.75" thickBot="1">
      <c r="A58" t="s">
        <v>16</v>
      </c>
      <c r="B58" s="11">
        <f>SUM(B22:B57)</f>
        <v>52831863.909999959</v>
      </c>
      <c r="C58" s="11">
        <f>SUM(C22:C57)</f>
        <v>7582495.8399999999</v>
      </c>
      <c r="D58" s="11">
        <f>SUM(D22:D57)</f>
        <v>-3835252.4299999997</v>
      </c>
      <c r="E58" s="11">
        <f>SUM(E22:E57)</f>
        <v>0</v>
      </c>
      <c r="F58" s="11">
        <f>SUM(F22:F57)</f>
        <v>56579107.319999963</v>
      </c>
      <c r="G58" s="6"/>
      <c r="H58" s="6"/>
    </row>
    <row r="59" spans="1:13" ht="15.75" thickTop="1">
      <c r="B59" s="6"/>
      <c r="C59" s="6"/>
      <c r="D59" s="6"/>
      <c r="E59" s="6"/>
      <c r="F59" s="6"/>
      <c r="G59" s="6"/>
      <c r="H59" s="6"/>
    </row>
    <row r="60" spans="1:13">
      <c r="A60" t="s">
        <v>23</v>
      </c>
      <c r="B60" s="6">
        <f>+B58-B18</f>
        <v>0</v>
      </c>
      <c r="C60" s="6">
        <f>+C58-C18</f>
        <v>0</v>
      </c>
      <c r="D60" s="6">
        <f>+D58-D18</f>
        <v>0</v>
      </c>
      <c r="E60" s="6">
        <f>+E58-E18</f>
        <v>0</v>
      </c>
      <c r="F60" s="6">
        <f>+F58-F18</f>
        <v>0</v>
      </c>
      <c r="G60" s="6"/>
      <c r="H60" s="6"/>
    </row>
    <row r="61" spans="1:13" ht="15.75">
      <c r="B61" s="6"/>
      <c r="C61" s="14"/>
      <c r="D61" s="6"/>
      <c r="E61" s="6"/>
      <c r="F61" s="6"/>
      <c r="G61" s="6"/>
      <c r="H61" s="6"/>
    </row>
    <row r="62" spans="1:13">
      <c r="B62" s="6"/>
      <c r="C62" s="6"/>
      <c r="D62" s="6"/>
      <c r="E62" s="6"/>
      <c r="F62" s="6"/>
      <c r="G62" s="6"/>
      <c r="H62" s="6"/>
    </row>
    <row r="63" spans="1:13">
      <c r="B63" s="6"/>
      <c r="C63" s="6"/>
      <c r="D63" s="6"/>
      <c r="E63" s="6"/>
      <c r="F63" s="6"/>
      <c r="G63" s="6"/>
      <c r="H63" s="6"/>
    </row>
    <row r="64" spans="1:13">
      <c r="B64" s="6"/>
      <c r="C64" s="6"/>
      <c r="D64" s="6"/>
      <c r="E64" s="6"/>
      <c r="F64" s="6"/>
      <c r="G64" s="6"/>
      <c r="H64" s="6"/>
    </row>
    <row r="65" spans="2:8">
      <c r="B65" s="6"/>
      <c r="C65" s="6"/>
      <c r="D65" s="6"/>
      <c r="E65" s="6"/>
      <c r="F65" s="6"/>
      <c r="G65" s="6"/>
      <c r="H65" s="6"/>
    </row>
    <row r="66" spans="2:8">
      <c r="B66" s="6"/>
      <c r="C66" s="6"/>
      <c r="D66" s="6"/>
      <c r="E66" s="6"/>
      <c r="F66" s="6"/>
      <c r="G66" s="6"/>
      <c r="H66" s="6"/>
    </row>
    <row r="67" spans="2:8">
      <c r="B67" s="6"/>
      <c r="C67" s="6"/>
      <c r="D67" s="6"/>
      <c r="E67" s="6"/>
      <c r="F67" s="6"/>
      <c r="G67" s="6"/>
      <c r="H67" s="6"/>
    </row>
    <row r="68" spans="2:8">
      <c r="B68" s="6"/>
      <c r="C68" s="6"/>
      <c r="D68" s="6"/>
      <c r="E68" s="6"/>
      <c r="F68" s="6"/>
      <c r="G68" s="6"/>
      <c r="H68" s="6"/>
    </row>
    <row r="69" spans="2:8">
      <c r="B69" s="6"/>
      <c r="C69" s="6"/>
      <c r="D69" s="6"/>
      <c r="E69" s="6"/>
      <c r="F69" s="6"/>
      <c r="G69" s="6"/>
      <c r="H69" s="6"/>
    </row>
    <row r="70" spans="2:8">
      <c r="B70" s="6"/>
      <c r="C70" s="6"/>
      <c r="D70" s="6"/>
      <c r="E70" s="6"/>
      <c r="F70" s="6"/>
      <c r="G70" s="6"/>
      <c r="H70" s="6"/>
    </row>
    <row r="71" spans="2:8">
      <c r="B71" s="6"/>
      <c r="C71" s="6"/>
      <c r="D71" s="6"/>
      <c r="E71" s="6"/>
      <c r="F71" s="6"/>
      <c r="G71" s="6"/>
      <c r="H71" s="6"/>
    </row>
    <row r="72" spans="2:8">
      <c r="D72" s="9"/>
    </row>
    <row r="74" spans="2:8">
      <c r="C74" s="9"/>
    </row>
    <row r="75" spans="2:8">
      <c r="C75" s="9"/>
    </row>
    <row r="79" spans="2:8">
      <c r="C79" s="9"/>
      <c r="D79" s="9"/>
      <c r="E79" s="9"/>
    </row>
    <row r="84" spans="3:5">
      <c r="C84" s="12"/>
    </row>
    <row r="85" spans="3:5">
      <c r="D85" s="9"/>
      <c r="E85" s="9"/>
    </row>
    <row r="86" spans="3:5">
      <c r="D86" s="12"/>
      <c r="E86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B906-06A0-455F-ACAC-6DB8321AD340}">
  <dimension ref="A2:M90"/>
  <sheetViews>
    <sheetView topLeftCell="A26" workbookViewId="0">
      <selection activeCell="C53" sqref="C53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8" width="15.2851562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45046</v>
      </c>
      <c r="C2" s="3" t="s">
        <v>1</v>
      </c>
      <c r="D2" s="3" t="s">
        <v>306</v>
      </c>
      <c r="E2" s="3" t="s">
        <v>2</v>
      </c>
      <c r="F2" s="2">
        <v>45077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56566370.529999994</v>
      </c>
      <c r="C4" s="5">
        <v>3487655.3</v>
      </c>
      <c r="D4" s="6">
        <v>-4090658.939999999</v>
      </c>
      <c r="E4" s="6"/>
      <c r="F4" s="7">
        <f>SUM(B4:E4)</f>
        <v>55963366.889999993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340</v>
      </c>
      <c r="B6" s="6">
        <v>0</v>
      </c>
      <c r="C6" s="6"/>
      <c r="D6" s="6"/>
      <c r="E6" s="5"/>
      <c r="F6" s="6">
        <f t="shared" ref="F6:F20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/>
      <c r="H10" s="6"/>
      <c r="J10" s="8"/>
      <c r="L10" s="10"/>
    </row>
    <row r="11" spans="1:13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3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3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3">
      <c r="A14" t="s">
        <v>328</v>
      </c>
      <c r="B14" s="6">
        <v>357.26</v>
      </c>
      <c r="C14" s="6"/>
      <c r="D14" s="6"/>
      <c r="E14" s="6"/>
      <c r="F14" s="6">
        <f t="shared" si="0"/>
        <v>357.26</v>
      </c>
      <c r="G14" s="6"/>
      <c r="H14" s="6"/>
      <c r="J14" s="8"/>
      <c r="L14" s="10"/>
    </row>
    <row r="15" spans="1:13">
      <c r="A15" s="23" t="s">
        <v>347</v>
      </c>
      <c r="B15" s="6">
        <v>9773.4</v>
      </c>
      <c r="C15" s="6">
        <f>-B15</f>
        <v>-9773.4</v>
      </c>
      <c r="D15" s="6"/>
      <c r="E15" s="6"/>
      <c r="F15" s="6">
        <f t="shared" si="0"/>
        <v>0</v>
      </c>
      <c r="G15" s="6"/>
      <c r="H15" s="6"/>
      <c r="J15" s="9"/>
      <c r="M15" s="9"/>
    </row>
    <row r="16" spans="1:13">
      <c r="A16" s="23" t="s">
        <v>348</v>
      </c>
      <c r="B16" s="6"/>
      <c r="C16" s="6"/>
      <c r="D16" s="6">
        <v>-81263.02</v>
      </c>
      <c r="E16" s="6"/>
      <c r="F16" s="6">
        <f t="shared" si="0"/>
        <v>-81263.02</v>
      </c>
      <c r="G16" s="6"/>
      <c r="H16" s="6"/>
      <c r="J16" s="9"/>
      <c r="M16" s="9"/>
    </row>
    <row r="17" spans="1:13">
      <c r="A17" s="23" t="s">
        <v>350</v>
      </c>
      <c r="B17" s="6"/>
      <c r="C17" s="6">
        <v>4976.1499999999996</v>
      </c>
      <c r="D17" s="6"/>
      <c r="E17" s="6"/>
      <c r="F17" s="6">
        <f t="shared" si="0"/>
        <v>4976.1499999999996</v>
      </c>
      <c r="G17" s="6"/>
      <c r="H17" s="6"/>
      <c r="J17" s="9"/>
      <c r="M17" s="9"/>
    </row>
    <row r="18" spans="1:13">
      <c r="A18" s="23" t="s">
        <v>351</v>
      </c>
      <c r="B18" s="6"/>
      <c r="C18" s="6">
        <f>6474.27</f>
        <v>6474.27</v>
      </c>
      <c r="D18" s="6"/>
      <c r="E18" s="6"/>
      <c r="F18" s="6">
        <f t="shared" si="0"/>
        <v>6474.27</v>
      </c>
      <c r="G18" s="6"/>
      <c r="H18" s="6"/>
      <c r="J18" s="9"/>
      <c r="M18" s="9"/>
    </row>
    <row r="19" spans="1:13">
      <c r="A19" s="23"/>
      <c r="B19" s="6"/>
      <c r="C19" s="6"/>
      <c r="D19" s="6"/>
      <c r="E19" s="6"/>
      <c r="F19" s="6">
        <f t="shared" si="0"/>
        <v>0</v>
      </c>
      <c r="G19" s="6"/>
      <c r="H19" s="6"/>
      <c r="J19" s="9"/>
      <c r="M19" s="9"/>
    </row>
    <row r="20" spans="1:13">
      <c r="B20" s="6"/>
      <c r="C20" s="6"/>
      <c r="D20" s="6"/>
      <c r="E20" s="6"/>
      <c r="F20" s="6">
        <f t="shared" si="0"/>
        <v>0</v>
      </c>
      <c r="G20" s="6"/>
      <c r="H20" s="6"/>
      <c r="J20" s="8"/>
    </row>
    <row r="21" spans="1:13" ht="15.75" thickBot="1">
      <c r="A21" t="s">
        <v>16</v>
      </c>
      <c r="B21" s="11">
        <f>SUM(B4:B20)</f>
        <v>56579107.319999985</v>
      </c>
      <c r="C21" s="11">
        <f>SUM(C4:C20)</f>
        <v>3489332.32</v>
      </c>
      <c r="D21" s="11">
        <f>SUM(D4:D20)</f>
        <v>-4171921.959999999</v>
      </c>
      <c r="E21" s="11">
        <f>SUM(E4:E20)</f>
        <v>0</v>
      </c>
      <c r="F21" s="11">
        <f>SUM(F4:F20)</f>
        <v>55896517.679999985</v>
      </c>
      <c r="G21" s="6"/>
      <c r="H21" s="6"/>
      <c r="J21" s="8"/>
    </row>
    <row r="22" spans="1:13" ht="15.75" thickTop="1">
      <c r="B22" s="6"/>
      <c r="C22" s="6"/>
      <c r="D22" s="6"/>
      <c r="E22" s="6"/>
      <c r="F22" s="6"/>
      <c r="G22" s="6"/>
      <c r="H22" s="6"/>
      <c r="J22" s="9"/>
    </row>
    <row r="23" spans="1:13">
      <c r="B23" s="6"/>
      <c r="C23" s="6"/>
      <c r="D23" s="6"/>
      <c r="E23" s="6"/>
      <c r="F23" s="6"/>
      <c r="G23" s="6"/>
      <c r="H23" s="6"/>
      <c r="J23" s="9"/>
    </row>
    <row r="24" spans="1:13">
      <c r="A24" s="1" t="s">
        <v>17</v>
      </c>
      <c r="B24" s="6"/>
      <c r="C24" s="6"/>
      <c r="D24" s="6"/>
      <c r="E24" s="6"/>
      <c r="F24" s="6"/>
      <c r="G24" s="6"/>
      <c r="H24" s="6"/>
      <c r="J24" s="9"/>
      <c r="K24" s="6"/>
      <c r="L24" s="9"/>
      <c r="M24" s="9"/>
    </row>
    <row r="25" spans="1:13">
      <c r="B25" s="6"/>
      <c r="C25" s="6"/>
      <c r="D25" s="6"/>
      <c r="E25" s="6"/>
      <c r="F25" s="6"/>
      <c r="G25" s="6"/>
      <c r="H25" s="6" t="s">
        <v>314</v>
      </c>
      <c r="J25" s="9"/>
      <c r="L25" s="9"/>
    </row>
    <row r="26" spans="1:13">
      <c r="A26" t="s">
        <v>18</v>
      </c>
      <c r="B26" s="6">
        <f>+April!F23</f>
        <v>56836163.479999959</v>
      </c>
      <c r="C26" s="5">
        <v>3489077.52</v>
      </c>
      <c r="D26" s="5">
        <f>-4172166.96+590</f>
        <v>-4171576.96</v>
      </c>
      <c r="E26" s="6"/>
      <c r="F26" s="6">
        <f>SUM(B26:E26)</f>
        <v>56153664.039999962</v>
      </c>
      <c r="G26" s="6"/>
      <c r="H26" s="9" t="s">
        <v>302</v>
      </c>
      <c r="J26" s="9"/>
    </row>
    <row r="27" spans="1:13">
      <c r="B27" s="6"/>
      <c r="C27" s="6"/>
      <c r="D27" s="6"/>
      <c r="E27" s="6"/>
      <c r="F27" s="6"/>
      <c r="H27" s="6"/>
      <c r="J27" s="9"/>
      <c r="M27" s="9"/>
    </row>
    <row r="28" spans="1:13">
      <c r="B28" s="6"/>
      <c r="C28" s="6"/>
      <c r="D28" s="6"/>
      <c r="E28" s="6"/>
      <c r="F28" s="6"/>
      <c r="H28" s="6"/>
      <c r="J28" s="9"/>
      <c r="M28" s="9"/>
    </row>
    <row r="29" spans="1:13">
      <c r="A29" t="s">
        <v>19</v>
      </c>
      <c r="B29" s="6">
        <v>2025.3799999999974</v>
      </c>
      <c r="C29" s="6"/>
      <c r="D29" s="6"/>
      <c r="E29" s="6"/>
      <c r="F29" s="6">
        <f t="shared" ref="F29:F61" si="1">SUM(B29:E29)</f>
        <v>2025.3799999999974</v>
      </c>
      <c r="G29" s="6" t="s">
        <v>20</v>
      </c>
    </row>
    <row r="30" spans="1:13">
      <c r="A30" t="s">
        <v>22</v>
      </c>
      <c r="B30" s="6">
        <v>469.3</v>
      </c>
      <c r="C30" s="6"/>
      <c r="D30" s="6"/>
      <c r="E30" s="6"/>
      <c r="F30" s="6">
        <f t="shared" si="1"/>
        <v>469.3</v>
      </c>
      <c r="G30" s="6" t="s">
        <v>10</v>
      </c>
      <c r="H30" s="6"/>
    </row>
    <row r="31" spans="1:13">
      <c r="A31" s="23" t="s">
        <v>308</v>
      </c>
      <c r="B31" s="6">
        <v>120</v>
      </c>
      <c r="C31" s="6"/>
      <c r="D31" s="6"/>
      <c r="E31" s="6"/>
      <c r="F31" s="6">
        <f t="shared" si="1"/>
        <v>120</v>
      </c>
      <c r="H31" s="6"/>
      <c r="J31" s="9"/>
      <c r="M31" s="9"/>
    </row>
    <row r="32" spans="1:13">
      <c r="A32" s="23" t="s">
        <v>323</v>
      </c>
      <c r="B32" s="6">
        <v>-422731.46</v>
      </c>
      <c r="C32" s="6"/>
      <c r="D32" s="6"/>
      <c r="E32" s="6"/>
      <c r="F32" s="6">
        <f t="shared" si="1"/>
        <v>-422731.46</v>
      </c>
      <c r="H32" s="6"/>
      <c r="J32" s="9"/>
      <c r="M32" s="9"/>
    </row>
    <row r="33" spans="1:13">
      <c r="A33" s="23" t="s">
        <v>310</v>
      </c>
      <c r="B33" s="6">
        <v>20872.38</v>
      </c>
      <c r="C33" s="6"/>
      <c r="D33" s="6"/>
      <c r="E33" s="6"/>
      <c r="F33" s="6">
        <f t="shared" si="1"/>
        <v>20872.38</v>
      </c>
      <c r="H33" s="6"/>
      <c r="J33" s="9"/>
      <c r="M33" s="9"/>
    </row>
    <row r="34" spans="1:13">
      <c r="A34" s="23" t="s">
        <v>311</v>
      </c>
      <c r="B34" s="6">
        <v>2919.38</v>
      </c>
      <c r="C34" s="6"/>
      <c r="D34" s="6"/>
      <c r="E34" s="6"/>
      <c r="F34" s="6">
        <f t="shared" si="1"/>
        <v>2919.38</v>
      </c>
      <c r="H34" s="6"/>
      <c r="J34" s="9"/>
      <c r="M34" s="9"/>
    </row>
    <row r="35" spans="1:13">
      <c r="A35" s="23" t="s">
        <v>313</v>
      </c>
      <c r="B35" s="6">
        <v>20474.189999999999</v>
      </c>
      <c r="C35" s="6"/>
      <c r="D35" s="6"/>
      <c r="E35" s="6"/>
      <c r="F35" s="6">
        <f t="shared" si="1"/>
        <v>20474.189999999999</v>
      </c>
      <c r="H35" s="6"/>
      <c r="J35" s="9"/>
      <c r="M35" s="9"/>
    </row>
    <row r="36" spans="1:13">
      <c r="A36" s="23" t="s">
        <v>312</v>
      </c>
      <c r="B36" s="6">
        <v>970</v>
      </c>
      <c r="C36" s="6"/>
      <c r="D36" s="6"/>
      <c r="E36" s="6"/>
      <c r="F36" s="6">
        <f t="shared" si="1"/>
        <v>970</v>
      </c>
      <c r="H36" s="6"/>
      <c r="J36" s="9"/>
      <c r="M36" s="9"/>
    </row>
    <row r="37" spans="1:13">
      <c r="A37" s="23" t="s">
        <v>315</v>
      </c>
      <c r="B37" s="6">
        <v>1440.04</v>
      </c>
      <c r="C37" s="6"/>
      <c r="D37" s="6"/>
      <c r="E37" s="6"/>
      <c r="F37" s="6">
        <f t="shared" si="1"/>
        <v>1440.04</v>
      </c>
      <c r="H37" s="6"/>
      <c r="J37" s="9"/>
      <c r="M37" s="9"/>
    </row>
    <row r="38" spans="1:13">
      <c r="A38" s="23" t="s">
        <v>316</v>
      </c>
      <c r="B38" s="6">
        <v>3200</v>
      </c>
      <c r="C38" s="6"/>
      <c r="D38" s="6"/>
      <c r="E38" s="6"/>
      <c r="F38" s="6">
        <f t="shared" si="1"/>
        <v>3200</v>
      </c>
      <c r="G38" s="23" t="s">
        <v>319</v>
      </c>
      <c r="H38" s="6"/>
      <c r="J38" s="9"/>
      <c r="M38" s="9"/>
    </row>
    <row r="39" spans="1:13">
      <c r="A39" s="23" t="s">
        <v>317</v>
      </c>
      <c r="B39" s="6">
        <v>2400</v>
      </c>
      <c r="C39" s="6"/>
      <c r="D39" s="6"/>
      <c r="E39" s="6"/>
      <c r="F39" s="6">
        <f t="shared" si="1"/>
        <v>2400</v>
      </c>
      <c r="G39" s="23" t="s">
        <v>319</v>
      </c>
      <c r="H39" s="6"/>
      <c r="J39" s="9"/>
      <c r="M39" s="9"/>
    </row>
    <row r="40" spans="1:13">
      <c r="A40" s="23" t="s">
        <v>318</v>
      </c>
      <c r="B40" s="6">
        <v>800</v>
      </c>
      <c r="C40" s="6"/>
      <c r="D40" s="6"/>
      <c r="E40" s="6"/>
      <c r="F40" s="6">
        <f t="shared" si="1"/>
        <v>800</v>
      </c>
      <c r="G40" s="23" t="s">
        <v>319</v>
      </c>
      <c r="H40" s="6"/>
      <c r="J40" s="9"/>
      <c r="M40" s="9"/>
    </row>
    <row r="41" spans="1:13">
      <c r="A41" s="23" t="s">
        <v>320</v>
      </c>
      <c r="B41" s="6">
        <v>1071.93</v>
      </c>
      <c r="C41" s="6"/>
      <c r="D41" s="6"/>
      <c r="E41" s="6"/>
      <c r="F41" s="6">
        <f t="shared" si="1"/>
        <v>1071.93</v>
      </c>
      <c r="G41" s="23"/>
      <c r="H41" s="6"/>
      <c r="J41" s="9"/>
      <c r="M41" s="9"/>
    </row>
    <row r="42" spans="1:13">
      <c r="A42" s="23" t="s">
        <v>325</v>
      </c>
      <c r="B42" s="6">
        <v>5</v>
      </c>
      <c r="C42" s="6"/>
      <c r="D42" s="6"/>
      <c r="E42" s="6"/>
      <c r="F42" s="6">
        <f t="shared" si="1"/>
        <v>5</v>
      </c>
      <c r="G42" s="23"/>
      <c r="H42" s="6"/>
      <c r="J42" s="9"/>
      <c r="M42" s="9"/>
    </row>
    <row r="43" spans="1:13">
      <c r="A43" s="23" t="s">
        <v>327</v>
      </c>
      <c r="B43" s="6">
        <v>1050</v>
      </c>
      <c r="C43" s="6"/>
      <c r="D43" s="6"/>
      <c r="E43" s="6"/>
      <c r="F43" s="6">
        <f t="shared" si="1"/>
        <v>1050</v>
      </c>
      <c r="G43" s="23"/>
      <c r="H43" s="6"/>
      <c r="J43" s="9"/>
      <c r="M43" s="9"/>
    </row>
    <row r="44" spans="1:13">
      <c r="A44" s="23" t="s">
        <v>326</v>
      </c>
      <c r="B44" s="6">
        <v>50540.41</v>
      </c>
      <c r="C44" s="6"/>
      <c r="D44" s="6"/>
      <c r="E44" s="6"/>
      <c r="F44" s="6">
        <f t="shared" si="1"/>
        <v>50540.41</v>
      </c>
      <c r="G44" s="23"/>
      <c r="H44" s="6"/>
      <c r="J44" s="9"/>
      <c r="M44" s="9"/>
    </row>
    <row r="45" spans="1:13">
      <c r="A45" s="23" t="s">
        <v>330</v>
      </c>
      <c r="B45" s="6">
        <v>214.43</v>
      </c>
      <c r="C45" s="6"/>
      <c r="D45" s="6"/>
      <c r="E45" s="6"/>
      <c r="F45" s="6">
        <f t="shared" si="1"/>
        <v>214.43</v>
      </c>
      <c r="G45" s="23"/>
      <c r="H45" s="6"/>
      <c r="J45" s="9"/>
      <c r="M45" s="9"/>
    </row>
    <row r="46" spans="1:13">
      <c r="A46" s="23" t="s">
        <v>329</v>
      </c>
      <c r="B46" s="6">
        <v>2906.59</v>
      </c>
      <c r="C46" s="6"/>
      <c r="D46" s="6"/>
      <c r="E46" s="6"/>
      <c r="F46" s="6">
        <f t="shared" si="1"/>
        <v>2906.59</v>
      </c>
      <c r="G46" s="23"/>
      <c r="J46" s="9"/>
      <c r="M46" s="9"/>
    </row>
    <row r="47" spans="1:13">
      <c r="A47" s="23" t="s">
        <v>331</v>
      </c>
      <c r="B47" s="6">
        <v>0.1</v>
      </c>
      <c r="C47" s="6"/>
      <c r="D47" s="6"/>
      <c r="E47" s="6"/>
      <c r="F47" s="6">
        <f t="shared" si="1"/>
        <v>0.1</v>
      </c>
      <c r="G47" s="23"/>
      <c r="H47" s="6"/>
      <c r="J47" s="9"/>
      <c r="M47" s="9"/>
    </row>
    <row r="48" spans="1:13">
      <c r="A48" s="23" t="s">
        <v>334</v>
      </c>
      <c r="B48" s="6">
        <v>15753.93</v>
      </c>
      <c r="C48" s="6"/>
      <c r="D48" s="6"/>
      <c r="E48" s="6"/>
      <c r="F48" s="6">
        <f t="shared" si="1"/>
        <v>15753.93</v>
      </c>
      <c r="G48" s="23"/>
      <c r="H48" s="6"/>
      <c r="J48" s="9"/>
      <c r="M48" s="9"/>
    </row>
    <row r="49" spans="1:13">
      <c r="A49" s="23" t="s">
        <v>335</v>
      </c>
      <c r="B49" s="6">
        <v>47560.189999999944</v>
      </c>
      <c r="C49" s="6"/>
      <c r="D49" s="6"/>
      <c r="E49" s="6"/>
      <c r="F49" s="6">
        <f t="shared" si="1"/>
        <v>47560.189999999944</v>
      </c>
      <c r="G49" s="23"/>
      <c r="H49" s="6"/>
      <c r="J49" s="9"/>
      <c r="M49" s="9"/>
    </row>
    <row r="50" spans="1:13">
      <c r="A50" s="23" t="s">
        <v>336</v>
      </c>
      <c r="B50" s="6">
        <v>198</v>
      </c>
      <c r="C50" s="6"/>
      <c r="D50" s="6"/>
      <c r="E50" s="6"/>
      <c r="F50" s="6">
        <f t="shared" si="1"/>
        <v>198</v>
      </c>
      <c r="G50" s="23" t="s">
        <v>337</v>
      </c>
      <c r="H50" s="6"/>
      <c r="J50" s="9"/>
      <c r="M50" s="9"/>
    </row>
    <row r="51" spans="1:13">
      <c r="A51" s="23" t="s">
        <v>358</v>
      </c>
      <c r="B51" s="6">
        <v>3000</v>
      </c>
      <c r="C51" s="6"/>
      <c r="D51" s="6"/>
      <c r="E51" s="6"/>
      <c r="F51" s="6">
        <f t="shared" si="1"/>
        <v>3000</v>
      </c>
      <c r="G51" s="23"/>
      <c r="H51" s="6"/>
      <c r="J51" s="9"/>
      <c r="M51" s="9"/>
    </row>
    <row r="52" spans="1:13">
      <c r="A52" s="23" t="s">
        <v>339</v>
      </c>
      <c r="B52" s="6">
        <v>-41173.620000000003</v>
      </c>
      <c r="C52" s="6"/>
      <c r="D52" s="6"/>
      <c r="E52" s="6"/>
      <c r="F52" s="6">
        <f t="shared" si="1"/>
        <v>-41173.620000000003</v>
      </c>
      <c r="G52" s="9"/>
      <c r="H52" s="6"/>
      <c r="J52" s="9"/>
      <c r="M52" s="9"/>
    </row>
    <row r="53" spans="1:13">
      <c r="A53" s="23" t="s">
        <v>338</v>
      </c>
      <c r="B53" s="6">
        <v>26416.99</v>
      </c>
      <c r="C53" s="6"/>
      <c r="D53" s="6"/>
      <c r="E53" s="6"/>
      <c r="F53" s="6">
        <f t="shared" si="1"/>
        <v>26416.99</v>
      </c>
      <c r="G53" s="9"/>
      <c r="H53" s="6"/>
      <c r="J53" s="9"/>
      <c r="M53" s="9"/>
    </row>
    <row r="54" spans="1:13">
      <c r="A54" s="23" t="s">
        <v>341</v>
      </c>
      <c r="B54" s="6">
        <v>1304.97</v>
      </c>
      <c r="C54" s="6"/>
      <c r="D54" s="6"/>
      <c r="E54" s="6"/>
      <c r="F54" s="6">
        <f t="shared" si="1"/>
        <v>1304.97</v>
      </c>
      <c r="G54" s="9"/>
      <c r="H54" s="6"/>
      <c r="J54" s="9"/>
      <c r="M54" s="9"/>
    </row>
    <row r="55" spans="1:13">
      <c r="A55" s="23" t="s">
        <v>343</v>
      </c>
      <c r="B55" s="6">
        <v>-48.91</v>
      </c>
      <c r="C55" s="6"/>
      <c r="D55" s="6"/>
      <c r="E55" s="6"/>
      <c r="F55" s="6">
        <f t="shared" si="1"/>
        <v>-48.91</v>
      </c>
      <c r="G55" s="9"/>
      <c r="H55" s="6"/>
      <c r="J55" s="9"/>
      <c r="M55" s="9"/>
    </row>
    <row r="56" spans="1:13">
      <c r="A56" s="23" t="s">
        <v>344</v>
      </c>
      <c r="B56" s="6">
        <v>590</v>
      </c>
      <c r="C56" s="6"/>
      <c r="D56" s="6">
        <f>-B56</f>
        <v>-590</v>
      </c>
      <c r="E56" s="6"/>
      <c r="F56" s="6">
        <f t="shared" si="1"/>
        <v>0</v>
      </c>
      <c r="G56" s="9"/>
      <c r="H56" s="6"/>
      <c r="J56" s="9"/>
      <c r="M56" s="9"/>
    </row>
    <row r="57" spans="1:13">
      <c r="A57" s="23" t="s">
        <v>345</v>
      </c>
      <c r="B57" s="6">
        <v>10.66</v>
      </c>
      <c r="C57" s="6"/>
      <c r="D57" s="6"/>
      <c r="E57" s="6"/>
      <c r="F57" s="6">
        <f t="shared" si="1"/>
        <v>10.66</v>
      </c>
      <c r="G57" s="9"/>
      <c r="H57" s="6"/>
      <c r="J57" s="9"/>
      <c r="M57" s="9"/>
    </row>
    <row r="58" spans="1:13">
      <c r="A58" s="23" t="s">
        <v>346</v>
      </c>
      <c r="B58" s="6">
        <v>583.96</v>
      </c>
      <c r="C58" s="6"/>
      <c r="D58" s="6"/>
      <c r="E58" s="6"/>
      <c r="F58" s="6">
        <f t="shared" si="1"/>
        <v>583.96</v>
      </c>
      <c r="G58" s="9"/>
      <c r="H58" s="6"/>
      <c r="J58" s="9"/>
      <c r="M58" s="9"/>
    </row>
    <row r="59" spans="1:13">
      <c r="A59" s="23" t="s">
        <v>349</v>
      </c>
      <c r="B59" s="6">
        <v>0</v>
      </c>
      <c r="C59" s="6"/>
      <c r="D59" s="6">
        <v>245</v>
      </c>
      <c r="E59" s="6"/>
      <c r="F59" s="6">
        <f t="shared" si="1"/>
        <v>245</v>
      </c>
      <c r="G59" s="9"/>
      <c r="H59" s="6"/>
      <c r="J59" s="9"/>
      <c r="M59" s="9"/>
    </row>
    <row r="60" spans="1:13">
      <c r="A60" s="23" t="s">
        <v>352</v>
      </c>
      <c r="B60" s="6">
        <v>0</v>
      </c>
      <c r="C60" s="6">
        <v>254.8</v>
      </c>
      <c r="D60" s="6"/>
      <c r="E60" s="6"/>
      <c r="F60" s="6">
        <f t="shared" si="1"/>
        <v>254.8</v>
      </c>
      <c r="G60" s="9"/>
      <c r="H60" s="6"/>
      <c r="J60" s="9"/>
      <c r="M60" s="9"/>
    </row>
    <row r="61" spans="1:13">
      <c r="B61" s="6"/>
      <c r="F61" s="6">
        <f t="shared" si="1"/>
        <v>0</v>
      </c>
      <c r="G61" s="6"/>
      <c r="H61" s="6"/>
    </row>
    <row r="62" spans="1:13" ht="15.75" thickBot="1">
      <c r="A62" t="s">
        <v>16</v>
      </c>
      <c r="B62" s="11">
        <f>SUM(B25:B61)</f>
        <v>56579107.319999963</v>
      </c>
      <c r="C62" s="11">
        <f>SUM(C25:C61)</f>
        <v>3489332.32</v>
      </c>
      <c r="D62" s="11">
        <f>SUM(D25:D61)</f>
        <v>-4171921.96</v>
      </c>
      <c r="E62" s="11">
        <f>SUM(E25:E61)</f>
        <v>0</v>
      </c>
      <c r="F62" s="11">
        <f>SUM(F25:F61)</f>
        <v>55896517.679999962</v>
      </c>
      <c r="G62" s="6"/>
      <c r="H62" s="6"/>
    </row>
    <row r="63" spans="1:13" ht="15.75" thickTop="1">
      <c r="B63" s="6"/>
      <c r="C63" s="6"/>
      <c r="D63" s="6"/>
      <c r="E63" s="6"/>
      <c r="F63" s="6"/>
      <c r="G63" s="6"/>
      <c r="H63" s="6"/>
    </row>
    <row r="64" spans="1:13">
      <c r="A64" t="s">
        <v>23</v>
      </c>
      <c r="B64" s="6">
        <f>+B62-B21</f>
        <v>0</v>
      </c>
      <c r="C64" s="6">
        <f>+C62-C21</f>
        <v>0</v>
      </c>
      <c r="D64" s="6">
        <f>+D62-D21</f>
        <v>0</v>
      </c>
      <c r="E64" s="6">
        <f>+E62-E21</f>
        <v>0</v>
      </c>
      <c r="F64" s="6">
        <f>+F62-F21</f>
        <v>0</v>
      </c>
      <c r="G64" s="6"/>
      <c r="H64" s="6"/>
    </row>
    <row r="65" spans="2:8" ht="15.75">
      <c r="B65" s="6"/>
      <c r="C65" s="14"/>
      <c r="D65" s="6"/>
      <c r="E65" s="6"/>
      <c r="F65" s="6"/>
      <c r="G65" s="6"/>
      <c r="H65" s="6"/>
    </row>
    <row r="66" spans="2:8">
      <c r="B66" s="6"/>
      <c r="C66" s="6"/>
      <c r="D66" s="6"/>
      <c r="E66" s="6"/>
      <c r="F66" s="6"/>
      <c r="G66" s="6"/>
      <c r="H66" s="6"/>
    </row>
    <row r="67" spans="2:8">
      <c r="B67" s="6"/>
      <c r="C67" s="6"/>
      <c r="D67" s="6"/>
      <c r="E67" s="6"/>
      <c r="F67" s="6"/>
      <c r="G67" s="6"/>
      <c r="H67" s="6"/>
    </row>
    <row r="68" spans="2:8">
      <c r="B68" s="6"/>
      <c r="C68" s="6"/>
      <c r="D68" s="6"/>
      <c r="E68" s="6"/>
      <c r="F68" s="6"/>
      <c r="G68" s="6"/>
      <c r="H68" s="6"/>
    </row>
    <row r="69" spans="2:8">
      <c r="B69" s="6"/>
      <c r="C69" s="6"/>
      <c r="D69" s="6"/>
      <c r="E69" s="6"/>
      <c r="F69" s="6"/>
      <c r="G69" s="6"/>
      <c r="H69" s="6"/>
    </row>
    <row r="70" spans="2:8">
      <c r="B70" s="6"/>
      <c r="C70" s="6"/>
      <c r="D70" s="6"/>
      <c r="E70" s="6"/>
      <c r="F70" s="6"/>
      <c r="G70" s="6"/>
      <c r="H70" s="6"/>
    </row>
    <row r="71" spans="2:8">
      <c r="B71" s="6"/>
      <c r="C71" s="6"/>
      <c r="D71" s="6"/>
      <c r="E71" s="6"/>
      <c r="F71" s="6"/>
      <c r="G71" s="6"/>
      <c r="H71" s="6"/>
    </row>
    <row r="72" spans="2:8">
      <c r="B72" s="6"/>
      <c r="C72" s="6"/>
      <c r="D72" s="6"/>
      <c r="E72" s="6"/>
      <c r="F72" s="6"/>
      <c r="G72" s="6"/>
      <c r="H72" s="6"/>
    </row>
    <row r="73" spans="2:8">
      <c r="B73" s="6"/>
      <c r="C73" s="6"/>
      <c r="D73" s="6"/>
      <c r="E73" s="6"/>
      <c r="F73" s="6"/>
      <c r="G73" s="6"/>
      <c r="H73" s="6"/>
    </row>
    <row r="74" spans="2:8">
      <c r="B74" s="6"/>
      <c r="C74" s="6"/>
      <c r="D74" s="6"/>
      <c r="E74" s="6"/>
      <c r="F74" s="6"/>
      <c r="G74" s="6"/>
      <c r="H74" s="6"/>
    </row>
    <row r="75" spans="2:8">
      <c r="B75" s="6"/>
      <c r="C75" s="6"/>
      <c r="D75" s="6"/>
      <c r="E75" s="6"/>
      <c r="F75" s="6"/>
      <c r="G75" s="6"/>
      <c r="H75" s="6"/>
    </row>
    <row r="76" spans="2:8">
      <c r="D76" s="9"/>
    </row>
    <row r="78" spans="2:8">
      <c r="C78" s="9"/>
    </row>
    <row r="79" spans="2:8">
      <c r="C79" s="9"/>
    </row>
    <row r="83" spans="3:5">
      <c r="C83" s="9"/>
      <c r="D83" s="9"/>
      <c r="E83" s="9"/>
    </row>
    <row r="88" spans="3:5">
      <c r="C88" s="12"/>
    </row>
    <row r="89" spans="3:5">
      <c r="D89" s="9"/>
      <c r="E89" s="9"/>
    </row>
    <row r="90" spans="3:5">
      <c r="D90" s="12"/>
      <c r="E90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93D6-6541-446A-AE28-309FB1E66A29}">
  <dimension ref="A2:M70"/>
  <sheetViews>
    <sheetView topLeftCell="A33" workbookViewId="0">
      <selection activeCell="E70" sqref="E70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7" width="15.28515625" bestFit="1" customWidth="1"/>
    <col min="8" max="8" width="35.7109375" bestFit="1" customWidth="1"/>
    <col min="10" max="10" width="15.28515625" bestFit="1" customWidth="1"/>
    <col min="11" max="11" width="10.710937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45077</v>
      </c>
      <c r="C2" s="3" t="s">
        <v>1</v>
      </c>
      <c r="D2" s="3" t="s">
        <v>306</v>
      </c>
      <c r="E2" s="3" t="s">
        <v>2</v>
      </c>
      <c r="F2" s="2">
        <v>45107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55963366.889999993</v>
      </c>
      <c r="C4" s="5">
        <f>2016469.91</f>
        <v>2016469.91</v>
      </c>
      <c r="D4" s="6">
        <f>-4169023.86</f>
        <v>-4169023.86</v>
      </c>
      <c r="E4" s="6"/>
      <c r="F4" s="7">
        <f>SUM(B4:E4)</f>
        <v>53810812.93999999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340</v>
      </c>
      <c r="B6" s="6">
        <v>0</v>
      </c>
      <c r="C6" s="6"/>
      <c r="D6" s="6"/>
      <c r="E6" s="5"/>
      <c r="F6" s="6">
        <f t="shared" ref="F6:F21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 t="s">
        <v>5</v>
      </c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/>
      <c r="H10" s="6"/>
      <c r="J10" s="8"/>
      <c r="L10" s="10"/>
    </row>
    <row r="11" spans="1:13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3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3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3">
      <c r="A14" t="s">
        <v>328</v>
      </c>
      <c r="B14" s="6">
        <v>357.26</v>
      </c>
      <c r="C14" s="6"/>
      <c r="D14" s="6"/>
      <c r="E14" s="6"/>
      <c r="F14" s="6">
        <f t="shared" si="0"/>
        <v>357.26</v>
      </c>
      <c r="G14" s="6"/>
      <c r="H14" s="6"/>
      <c r="J14" s="8"/>
      <c r="L14" s="10"/>
    </row>
    <row r="15" spans="1:13">
      <c r="A15" s="23" t="s">
        <v>348</v>
      </c>
      <c r="B15" s="6">
        <v>-81263.02</v>
      </c>
      <c r="C15" s="6"/>
      <c r="D15" s="6"/>
      <c r="E15" s="6"/>
      <c r="F15" s="6">
        <f t="shared" si="0"/>
        <v>-81263.02</v>
      </c>
      <c r="G15" s="6"/>
      <c r="H15" s="6"/>
      <c r="J15" s="9"/>
      <c r="M15" s="9"/>
    </row>
    <row r="16" spans="1:13">
      <c r="A16" s="23" t="s">
        <v>350</v>
      </c>
      <c r="B16" s="6">
        <v>4976.1499999999996</v>
      </c>
      <c r="C16" s="6"/>
      <c r="D16" s="6"/>
      <c r="E16" s="6"/>
      <c r="F16" s="6">
        <f t="shared" si="0"/>
        <v>4976.1499999999996</v>
      </c>
      <c r="G16" s="6"/>
      <c r="H16" s="6"/>
      <c r="J16" s="9"/>
      <c r="M16" s="9"/>
    </row>
    <row r="17" spans="1:13">
      <c r="A17" s="23" t="s">
        <v>351</v>
      </c>
      <c r="B17" s="6">
        <v>6474.27</v>
      </c>
      <c r="C17" s="6"/>
      <c r="D17" s="6"/>
      <c r="E17" s="6"/>
      <c r="F17" s="6">
        <f t="shared" si="0"/>
        <v>6474.27</v>
      </c>
      <c r="G17" s="6"/>
      <c r="H17" s="6"/>
      <c r="J17" s="9"/>
      <c r="M17" s="9"/>
    </row>
    <row r="18" spans="1:13">
      <c r="A18" s="23" t="s">
        <v>369</v>
      </c>
      <c r="B18" s="6"/>
      <c r="C18" s="6"/>
      <c r="D18" s="6">
        <v>-408437.73</v>
      </c>
      <c r="E18" s="6"/>
      <c r="F18" s="6">
        <f t="shared" si="0"/>
        <v>-408437.73</v>
      </c>
      <c r="G18" s="6" t="s">
        <v>10</v>
      </c>
      <c r="H18" s="6"/>
      <c r="J18" s="9"/>
      <c r="M18" s="9"/>
    </row>
    <row r="19" spans="1:13">
      <c r="A19" s="23" t="s">
        <v>370</v>
      </c>
      <c r="B19" s="6">
        <v>0</v>
      </c>
      <c r="C19" s="6"/>
      <c r="D19" s="6">
        <v>-142330.51</v>
      </c>
      <c r="E19" s="6"/>
      <c r="F19" s="6">
        <f t="shared" si="0"/>
        <v>-142330.51</v>
      </c>
      <c r="G19" s="6" t="s">
        <v>10</v>
      </c>
      <c r="H19" s="6"/>
      <c r="J19" s="9"/>
      <c r="M19" s="9"/>
    </row>
    <row r="20" spans="1:13">
      <c r="A20" s="23" t="s">
        <v>371</v>
      </c>
      <c r="B20" s="6"/>
      <c r="C20" s="6"/>
      <c r="D20" s="6">
        <v>56432</v>
      </c>
      <c r="E20" s="6"/>
      <c r="F20" s="6">
        <f t="shared" si="0"/>
        <v>56432</v>
      </c>
      <c r="G20" s="6" t="s">
        <v>10</v>
      </c>
      <c r="H20" s="6"/>
      <c r="J20" s="9"/>
      <c r="M20" s="9"/>
    </row>
    <row r="21" spans="1:13">
      <c r="B21" s="6">
        <v>0</v>
      </c>
      <c r="C21" s="6"/>
      <c r="D21" s="6"/>
      <c r="E21" s="6"/>
      <c r="F21" s="6">
        <f t="shared" si="0"/>
        <v>0</v>
      </c>
      <c r="G21" s="6"/>
      <c r="H21" s="6"/>
      <c r="J21" s="8"/>
    </row>
    <row r="22" spans="1:13" ht="15.75" thickBot="1">
      <c r="A22" t="s">
        <v>16</v>
      </c>
      <c r="B22" s="11">
        <f>SUM(B4:B21)</f>
        <v>55896517.679999985</v>
      </c>
      <c r="C22" s="11">
        <f>SUM(C4:C21)</f>
        <v>2016469.91</v>
      </c>
      <c r="D22" s="11">
        <f>SUM(D4:D21)</f>
        <v>-4663360.0999999996</v>
      </c>
      <c r="E22" s="11">
        <f>SUM(E4:E21)</f>
        <v>0</v>
      </c>
      <c r="F22" s="11">
        <f>SUM(F4:F21)</f>
        <v>53249627.489999987</v>
      </c>
      <c r="G22" s="6"/>
      <c r="H22" s="6"/>
      <c r="J22" s="8"/>
    </row>
    <row r="23" spans="1:13" ht="15.75" thickTop="1">
      <c r="B23" s="6"/>
      <c r="C23" s="6"/>
      <c r="D23" s="6"/>
      <c r="E23" s="6"/>
      <c r="F23" s="6"/>
      <c r="G23" s="6"/>
      <c r="H23" s="6"/>
      <c r="J23" s="9"/>
    </row>
    <row r="24" spans="1:13">
      <c r="B24" s="6"/>
      <c r="C24" s="6"/>
      <c r="D24" s="6"/>
      <c r="E24" s="6"/>
      <c r="F24" s="6"/>
      <c r="G24" s="6"/>
      <c r="H24" s="6"/>
      <c r="J24" s="9"/>
    </row>
    <row r="25" spans="1:13">
      <c r="A25" s="1" t="s">
        <v>17</v>
      </c>
      <c r="B25" s="6"/>
      <c r="C25" s="6"/>
      <c r="D25" s="6"/>
      <c r="E25" s="6"/>
      <c r="F25" s="6"/>
      <c r="G25" s="6"/>
      <c r="H25" s="6"/>
      <c r="J25" s="9"/>
      <c r="K25" s="6"/>
      <c r="L25" s="9"/>
      <c r="M25" s="9"/>
    </row>
    <row r="26" spans="1:13">
      <c r="B26" s="6"/>
      <c r="C26" s="6"/>
      <c r="D26" s="6"/>
      <c r="E26" s="6"/>
      <c r="F26" s="6"/>
      <c r="G26" s="6"/>
      <c r="H26" s="6" t="s">
        <v>314</v>
      </c>
      <c r="J26" s="9"/>
      <c r="L26" s="9"/>
    </row>
    <row r="27" spans="1:13">
      <c r="A27" t="s">
        <v>18</v>
      </c>
      <c r="B27" s="6">
        <f>+May!F26</f>
        <v>56153664.039999962</v>
      </c>
      <c r="C27" s="5">
        <v>1986601.55</v>
      </c>
      <c r="D27" s="5">
        <f>-4722190.22+59798.02</f>
        <v>-4662392.2</v>
      </c>
      <c r="E27" s="6"/>
      <c r="F27" s="6">
        <f>SUM(B27:E27)</f>
        <v>53477873.389999956</v>
      </c>
      <c r="G27" s="6"/>
      <c r="H27" s="9" t="s">
        <v>302</v>
      </c>
      <c r="J27" s="9"/>
      <c r="K27" s="9"/>
    </row>
    <row r="28" spans="1:13">
      <c r="B28" s="6"/>
      <c r="C28" s="6"/>
      <c r="D28" s="6"/>
      <c r="E28" s="6"/>
      <c r="F28" s="6"/>
      <c r="H28" s="6"/>
      <c r="J28" s="9"/>
      <c r="M28" s="9"/>
    </row>
    <row r="29" spans="1:13">
      <c r="B29" s="6"/>
      <c r="C29" s="6"/>
      <c r="D29" s="6"/>
      <c r="E29" s="6"/>
      <c r="F29" s="6"/>
      <c r="H29" s="6"/>
      <c r="J29" s="9"/>
      <c r="M29" s="9"/>
    </row>
    <row r="30" spans="1:13">
      <c r="A30" t="s">
        <v>19</v>
      </c>
      <c r="B30" s="6">
        <v>2025.3799999999974</v>
      </c>
      <c r="C30" s="6"/>
      <c r="D30" s="6"/>
      <c r="E30" s="6"/>
      <c r="F30" s="6">
        <f t="shared" ref="F30:F64" si="1">SUM(B30:E30)</f>
        <v>2025.3799999999974</v>
      </c>
      <c r="G30" s="6" t="s">
        <v>20</v>
      </c>
    </row>
    <row r="31" spans="1:13">
      <c r="A31" t="s">
        <v>22</v>
      </c>
      <c r="B31" s="6">
        <v>469.3</v>
      </c>
      <c r="C31" s="6"/>
      <c r="D31" s="6"/>
      <c r="E31" s="6"/>
      <c r="F31" s="6">
        <f t="shared" si="1"/>
        <v>469.3</v>
      </c>
      <c r="G31" s="6" t="s">
        <v>10</v>
      </c>
      <c r="H31" s="6"/>
    </row>
    <row r="32" spans="1:13">
      <c r="A32" s="23" t="s">
        <v>308</v>
      </c>
      <c r="B32" s="6">
        <v>120</v>
      </c>
      <c r="C32" s="6"/>
      <c r="D32" s="6"/>
      <c r="E32" s="6"/>
      <c r="F32" s="6">
        <f t="shared" si="1"/>
        <v>120</v>
      </c>
      <c r="H32" s="6"/>
      <c r="J32" s="9"/>
      <c r="M32" s="9"/>
    </row>
    <row r="33" spans="1:13">
      <c r="A33" s="23" t="s">
        <v>323</v>
      </c>
      <c r="B33" s="6">
        <v>-422731.46</v>
      </c>
      <c r="C33" s="6"/>
      <c r="D33" s="6"/>
      <c r="E33" s="6"/>
      <c r="F33" s="6">
        <f t="shared" si="1"/>
        <v>-422731.46</v>
      </c>
      <c r="H33" s="6"/>
      <c r="J33" s="9"/>
      <c r="M33" s="9"/>
    </row>
    <row r="34" spans="1:13">
      <c r="A34" s="23" t="s">
        <v>310</v>
      </c>
      <c r="B34" s="6">
        <v>20872.38</v>
      </c>
      <c r="C34" s="6"/>
      <c r="D34" s="6"/>
      <c r="E34" s="6"/>
      <c r="F34" s="6">
        <f t="shared" si="1"/>
        <v>20872.38</v>
      </c>
      <c r="H34" s="6"/>
      <c r="J34" s="9"/>
      <c r="M34" s="9"/>
    </row>
    <row r="35" spans="1:13">
      <c r="A35" s="23" t="s">
        <v>311</v>
      </c>
      <c r="B35" s="6">
        <v>2919.38</v>
      </c>
      <c r="C35" s="6"/>
      <c r="D35" s="6"/>
      <c r="E35" s="6"/>
      <c r="F35" s="6">
        <f t="shared" si="1"/>
        <v>2919.38</v>
      </c>
      <c r="H35" s="6"/>
      <c r="J35" s="9"/>
      <c r="M35" s="9"/>
    </row>
    <row r="36" spans="1:13">
      <c r="A36" s="23" t="s">
        <v>313</v>
      </c>
      <c r="B36" s="6">
        <v>20474.189999999999</v>
      </c>
      <c r="C36" s="6"/>
      <c r="D36" s="6"/>
      <c r="E36" s="6"/>
      <c r="F36" s="6">
        <f t="shared" si="1"/>
        <v>20474.189999999999</v>
      </c>
      <c r="H36" s="6"/>
      <c r="J36" s="9"/>
      <c r="M36" s="9"/>
    </row>
    <row r="37" spans="1:13">
      <c r="A37" s="23" t="s">
        <v>312</v>
      </c>
      <c r="B37" s="6">
        <v>970</v>
      </c>
      <c r="C37" s="6"/>
      <c r="D37" s="6"/>
      <c r="E37" s="6"/>
      <c r="F37" s="6">
        <f t="shared" si="1"/>
        <v>970</v>
      </c>
      <c r="H37" s="6"/>
      <c r="J37" s="9"/>
      <c r="M37" s="9"/>
    </row>
    <row r="38" spans="1:13">
      <c r="A38" s="23" t="s">
        <v>315</v>
      </c>
      <c r="B38" s="6">
        <v>1440.04</v>
      </c>
      <c r="C38" s="6"/>
      <c r="D38" s="6"/>
      <c r="E38" s="6"/>
      <c r="F38" s="6">
        <f t="shared" si="1"/>
        <v>1440.04</v>
      </c>
      <c r="H38" s="6"/>
      <c r="J38" s="9"/>
      <c r="M38" s="9"/>
    </row>
    <row r="39" spans="1:13">
      <c r="A39" s="23" t="s">
        <v>316</v>
      </c>
      <c r="B39" s="6">
        <v>3200</v>
      </c>
      <c r="C39" s="6"/>
      <c r="D39" s="6"/>
      <c r="E39" s="6"/>
      <c r="F39" s="6">
        <f t="shared" si="1"/>
        <v>3200</v>
      </c>
      <c r="G39" s="23" t="s">
        <v>319</v>
      </c>
      <c r="H39" s="6"/>
      <c r="J39" s="9"/>
      <c r="M39" s="9"/>
    </row>
    <row r="40" spans="1:13">
      <c r="A40" s="23" t="s">
        <v>317</v>
      </c>
      <c r="B40" s="6">
        <v>2400</v>
      </c>
      <c r="C40" s="6"/>
      <c r="D40" s="6"/>
      <c r="E40" s="6"/>
      <c r="F40" s="6">
        <f t="shared" si="1"/>
        <v>2400</v>
      </c>
      <c r="G40" s="23" t="s">
        <v>319</v>
      </c>
      <c r="H40" s="6"/>
      <c r="J40" s="9"/>
      <c r="M40" s="9"/>
    </row>
    <row r="41" spans="1:13">
      <c r="A41" s="23" t="s">
        <v>318</v>
      </c>
      <c r="B41" s="6">
        <v>800</v>
      </c>
      <c r="C41" s="6"/>
      <c r="D41" s="6"/>
      <c r="E41" s="6"/>
      <c r="F41" s="6">
        <f t="shared" si="1"/>
        <v>800</v>
      </c>
      <c r="G41" s="23" t="s">
        <v>319</v>
      </c>
      <c r="H41" s="6"/>
      <c r="J41" s="24"/>
      <c r="M41" s="9"/>
    </row>
    <row r="42" spans="1:13">
      <c r="A42" s="23" t="s">
        <v>320</v>
      </c>
      <c r="B42" s="6">
        <v>1071.93</v>
      </c>
      <c r="C42" s="6"/>
      <c r="D42" s="6"/>
      <c r="E42" s="6"/>
      <c r="F42" s="6">
        <f t="shared" si="1"/>
        <v>1071.93</v>
      </c>
      <c r="G42" s="23"/>
      <c r="H42" s="6"/>
      <c r="J42" s="9"/>
      <c r="M42" s="9"/>
    </row>
    <row r="43" spans="1:13">
      <c r="A43" s="23" t="s">
        <v>325</v>
      </c>
      <c r="B43" s="6">
        <v>5</v>
      </c>
      <c r="C43" s="6"/>
      <c r="D43" s="6"/>
      <c r="E43" s="6"/>
      <c r="F43" s="6">
        <f t="shared" si="1"/>
        <v>5</v>
      </c>
      <c r="G43" s="23"/>
      <c r="H43" s="6"/>
      <c r="J43" s="9"/>
      <c r="M43" s="9"/>
    </row>
    <row r="44" spans="1:13">
      <c r="A44" s="23" t="s">
        <v>327</v>
      </c>
      <c r="B44" s="6">
        <v>1050</v>
      </c>
      <c r="C44" s="6"/>
      <c r="D44" s="6"/>
      <c r="E44" s="6"/>
      <c r="F44" s="6">
        <f t="shared" si="1"/>
        <v>1050</v>
      </c>
      <c r="G44" s="23"/>
      <c r="H44" s="6"/>
      <c r="J44" s="9"/>
      <c r="M44" s="9"/>
    </row>
    <row r="45" spans="1:13">
      <c r="A45" s="23" t="s">
        <v>326</v>
      </c>
      <c r="B45" s="6">
        <v>50540.41</v>
      </c>
      <c r="C45" s="6"/>
      <c r="D45" s="6"/>
      <c r="E45" s="6"/>
      <c r="F45" s="6">
        <f t="shared" si="1"/>
        <v>50540.41</v>
      </c>
      <c r="G45" s="23"/>
      <c r="H45" s="6"/>
      <c r="J45" s="9"/>
      <c r="M45" s="9"/>
    </row>
    <row r="46" spans="1:13">
      <c r="A46" s="23" t="s">
        <v>330</v>
      </c>
      <c r="B46" s="6">
        <v>214.43</v>
      </c>
      <c r="C46" s="6"/>
      <c r="D46" s="6">
        <f>-B46</f>
        <v>-214.43</v>
      </c>
      <c r="E46" s="6"/>
      <c r="F46" s="6">
        <f t="shared" si="1"/>
        <v>0</v>
      </c>
      <c r="G46" s="23"/>
      <c r="H46" s="6"/>
      <c r="J46" s="9"/>
      <c r="M46" s="9"/>
    </row>
    <row r="47" spans="1:13">
      <c r="A47" s="23" t="s">
        <v>329</v>
      </c>
      <c r="B47" s="6">
        <v>2906.59</v>
      </c>
      <c r="C47" s="6"/>
      <c r="D47" s="6">
        <f>-B47</f>
        <v>-2906.59</v>
      </c>
      <c r="E47" s="6"/>
      <c r="F47" s="6">
        <f t="shared" si="1"/>
        <v>0</v>
      </c>
      <c r="G47" s="23"/>
      <c r="J47" s="9"/>
      <c r="M47" s="9"/>
    </row>
    <row r="48" spans="1:13">
      <c r="A48" s="23" t="s">
        <v>331</v>
      </c>
      <c r="B48" s="6">
        <v>0.1</v>
      </c>
      <c r="C48" s="6"/>
      <c r="D48" s="6"/>
      <c r="E48" s="6"/>
      <c r="F48" s="6">
        <f t="shared" si="1"/>
        <v>0.1</v>
      </c>
      <c r="G48" s="23"/>
      <c r="H48" s="6"/>
      <c r="J48" s="9"/>
      <c r="M48" s="9"/>
    </row>
    <row r="49" spans="1:13">
      <c r="A49" s="23" t="s">
        <v>334</v>
      </c>
      <c r="B49" s="6">
        <v>15753.93</v>
      </c>
      <c r="C49" s="6"/>
      <c r="D49" s="6"/>
      <c r="E49" s="6"/>
      <c r="F49" s="6">
        <f t="shared" si="1"/>
        <v>15753.93</v>
      </c>
      <c r="G49" s="23"/>
      <c r="H49" s="6"/>
      <c r="J49" s="9"/>
      <c r="M49" s="9"/>
    </row>
    <row r="50" spans="1:13">
      <c r="A50" s="23" t="s">
        <v>335</v>
      </c>
      <c r="B50" s="6">
        <v>47560.189999999944</v>
      </c>
      <c r="C50" s="6"/>
      <c r="D50" s="6"/>
      <c r="E50" s="6"/>
      <c r="F50" s="6">
        <f t="shared" si="1"/>
        <v>47560.189999999944</v>
      </c>
      <c r="G50" s="23"/>
      <c r="H50" s="6"/>
      <c r="J50" s="9"/>
      <c r="M50" s="9"/>
    </row>
    <row r="51" spans="1:13">
      <c r="A51" s="23" t="s">
        <v>336</v>
      </c>
      <c r="B51" s="6">
        <v>198</v>
      </c>
      <c r="C51" s="6"/>
      <c r="D51" s="6"/>
      <c r="E51" s="6"/>
      <c r="F51" s="6">
        <f t="shared" si="1"/>
        <v>198</v>
      </c>
      <c r="G51" s="23" t="s">
        <v>337</v>
      </c>
      <c r="H51" s="6"/>
      <c r="J51" s="9"/>
      <c r="M51" s="9"/>
    </row>
    <row r="52" spans="1:13">
      <c r="A52" s="23" t="s">
        <v>358</v>
      </c>
      <c r="B52" s="6">
        <v>3000</v>
      </c>
      <c r="C52" s="6"/>
      <c r="D52" s="6"/>
      <c r="E52" s="6"/>
      <c r="F52" s="6">
        <f t="shared" si="1"/>
        <v>3000</v>
      </c>
      <c r="G52" s="23"/>
      <c r="H52" s="6"/>
      <c r="J52" s="9"/>
      <c r="M52" s="9"/>
    </row>
    <row r="53" spans="1:13">
      <c r="A53" s="23" t="s">
        <v>339</v>
      </c>
      <c r="B53" s="6">
        <v>-41173.620000000003</v>
      </c>
      <c r="C53" s="6"/>
      <c r="D53" s="6"/>
      <c r="E53" s="6"/>
      <c r="F53" s="6">
        <f t="shared" si="1"/>
        <v>-41173.620000000003</v>
      </c>
      <c r="G53" s="9"/>
      <c r="H53" s="6"/>
      <c r="J53" s="9"/>
      <c r="M53" s="9"/>
    </row>
    <row r="54" spans="1:13">
      <c r="A54" s="23" t="s">
        <v>338</v>
      </c>
      <c r="B54" s="6">
        <v>26416.99</v>
      </c>
      <c r="C54" s="6"/>
      <c r="D54" s="6"/>
      <c r="E54" s="6"/>
      <c r="F54" s="6">
        <f t="shared" si="1"/>
        <v>26416.99</v>
      </c>
      <c r="G54" s="9"/>
      <c r="H54" s="6"/>
      <c r="J54" s="9"/>
      <c r="M54" s="9"/>
    </row>
    <row r="55" spans="1:13">
      <c r="A55" s="23" t="s">
        <v>341</v>
      </c>
      <c r="B55" s="6">
        <v>1304.97</v>
      </c>
      <c r="C55" s="6"/>
      <c r="D55" s="6"/>
      <c r="E55" s="6"/>
      <c r="F55" s="6">
        <f t="shared" si="1"/>
        <v>1304.97</v>
      </c>
      <c r="G55" s="9"/>
      <c r="H55" s="6"/>
      <c r="J55" s="9"/>
      <c r="M55" s="9"/>
    </row>
    <row r="56" spans="1:13">
      <c r="A56" s="23" t="s">
        <v>343</v>
      </c>
      <c r="B56" s="6">
        <v>-48.91</v>
      </c>
      <c r="C56" s="6"/>
      <c r="D56" s="6"/>
      <c r="E56" s="6"/>
      <c r="F56" s="6">
        <f t="shared" si="1"/>
        <v>-48.91</v>
      </c>
      <c r="G56" s="9"/>
      <c r="H56" s="6"/>
      <c r="J56" s="9"/>
      <c r="M56" s="9"/>
    </row>
    <row r="57" spans="1:13">
      <c r="A57" s="23" t="s">
        <v>372</v>
      </c>
      <c r="B57" s="6">
        <v>10.66</v>
      </c>
      <c r="C57" s="6"/>
      <c r="D57" s="6"/>
      <c r="E57" s="6"/>
      <c r="F57" s="6">
        <f t="shared" si="1"/>
        <v>10.66</v>
      </c>
      <c r="G57" s="9" t="s">
        <v>373</v>
      </c>
      <c r="H57" s="6"/>
      <c r="J57" s="9"/>
      <c r="M57" s="9"/>
    </row>
    <row r="58" spans="1:13">
      <c r="A58" s="23" t="s">
        <v>346</v>
      </c>
      <c r="B58" s="6">
        <v>583.96</v>
      </c>
      <c r="C58" s="6"/>
      <c r="D58" s="6"/>
      <c r="E58" s="6"/>
      <c r="F58" s="6">
        <f t="shared" si="1"/>
        <v>583.96</v>
      </c>
      <c r="G58" s="9"/>
      <c r="H58" s="6"/>
      <c r="J58" s="9"/>
      <c r="M58" s="9"/>
    </row>
    <row r="59" spans="1:13">
      <c r="A59" s="23" t="s">
        <v>349</v>
      </c>
      <c r="B59" s="6">
        <v>245</v>
      </c>
      <c r="C59" s="6"/>
      <c r="D59" s="6">
        <v>-245</v>
      </c>
      <c r="E59" s="6"/>
      <c r="F59" s="6">
        <f t="shared" si="1"/>
        <v>0</v>
      </c>
      <c r="G59" s="9"/>
      <c r="H59" s="6"/>
      <c r="J59" s="9"/>
      <c r="M59" s="9"/>
    </row>
    <row r="60" spans="1:13">
      <c r="A60" s="23" t="s">
        <v>352</v>
      </c>
      <c r="B60" s="6">
        <v>254.8</v>
      </c>
      <c r="C60" s="6"/>
      <c r="D60" s="6"/>
      <c r="E60" s="6"/>
      <c r="F60" s="6">
        <f t="shared" si="1"/>
        <v>254.8</v>
      </c>
      <c r="G60" s="9"/>
      <c r="H60" s="6"/>
      <c r="J60" s="9"/>
      <c r="M60" s="9"/>
    </row>
    <row r="61" spans="1:13">
      <c r="A61" s="23" t="s">
        <v>360</v>
      </c>
      <c r="B61" s="6"/>
      <c r="C61" s="6"/>
      <c r="D61" s="6">
        <v>543.12</v>
      </c>
      <c r="E61" s="6"/>
      <c r="F61" s="6">
        <f t="shared" si="1"/>
        <v>543.12</v>
      </c>
      <c r="G61" s="9"/>
      <c r="H61" s="6"/>
      <c r="J61" s="9"/>
      <c r="M61" s="9"/>
    </row>
    <row r="62" spans="1:13">
      <c r="A62" s="23" t="s">
        <v>361</v>
      </c>
      <c r="B62" s="6"/>
      <c r="C62" s="6"/>
      <c r="D62" s="6">
        <v>1855</v>
      </c>
      <c r="E62" s="6"/>
      <c r="F62" s="6">
        <f t="shared" si="1"/>
        <v>1855</v>
      </c>
      <c r="G62" s="9"/>
      <c r="H62" s="6"/>
      <c r="J62" s="9"/>
      <c r="M62" s="9"/>
    </row>
    <row r="63" spans="1:13">
      <c r="A63" s="23" t="s">
        <v>368</v>
      </c>
      <c r="B63" s="6"/>
      <c r="C63" s="6">
        <v>29868.36</v>
      </c>
      <c r="D63" s="6"/>
      <c r="E63" s="6"/>
      <c r="F63" s="6">
        <f>SUM(B63:E63)</f>
        <v>29868.36</v>
      </c>
      <c r="G63" s="9"/>
      <c r="H63" s="6"/>
      <c r="J63" s="9"/>
      <c r="M63" s="9"/>
    </row>
    <row r="64" spans="1:13">
      <c r="B64" s="6">
        <v>0</v>
      </c>
      <c r="F64" s="6">
        <f t="shared" si="1"/>
        <v>0</v>
      </c>
      <c r="G64" s="6"/>
      <c r="H64" s="6"/>
    </row>
    <row r="65" spans="1:8" ht="15.75" thickBot="1">
      <c r="A65" t="s">
        <v>16</v>
      </c>
      <c r="B65" s="11">
        <f>SUM(B26:B64)</f>
        <v>55896517.679999962</v>
      </c>
      <c r="C65" s="11">
        <f>SUM(C26:C64)</f>
        <v>2016469.9100000001</v>
      </c>
      <c r="D65" s="11">
        <f>SUM(D26:D64)</f>
        <v>-4663360.0999999996</v>
      </c>
      <c r="E65" s="11">
        <f>SUM(E26:E64)</f>
        <v>0</v>
      </c>
      <c r="F65" s="11">
        <f>SUM(F26:F64)</f>
        <v>53249627.48999995</v>
      </c>
      <c r="G65" s="6"/>
      <c r="H65" s="6"/>
    </row>
    <row r="66" spans="1:8" ht="15.75" thickTop="1">
      <c r="B66" s="6"/>
      <c r="C66" s="6"/>
      <c r="D66" s="6"/>
      <c r="E66" s="6"/>
      <c r="F66" s="6"/>
      <c r="G66" s="6"/>
      <c r="H66" s="6"/>
    </row>
    <row r="67" spans="1:8">
      <c r="A67" t="s">
        <v>23</v>
      </c>
      <c r="B67" s="6">
        <f>+B65-B22</f>
        <v>0</v>
      </c>
      <c r="C67" s="6">
        <f>+C65-C22</f>
        <v>0</v>
      </c>
      <c r="D67" s="6">
        <f>+D65-D22</f>
        <v>0</v>
      </c>
      <c r="E67" s="6">
        <f>+E65-E22</f>
        <v>0</v>
      </c>
      <c r="F67" s="6">
        <f>+F65-F22</f>
        <v>0</v>
      </c>
      <c r="G67" s="6"/>
      <c r="H67" s="6"/>
    </row>
    <row r="68" spans="1:8" ht="15.75">
      <c r="B68" s="6"/>
      <c r="C68" s="14"/>
      <c r="D68" s="6"/>
      <c r="E68" s="6"/>
      <c r="F68" s="6"/>
      <c r="G68" s="6"/>
      <c r="H68" s="6"/>
    </row>
    <row r="69" spans="1:8">
      <c r="B69" s="6"/>
      <c r="C69" s="6"/>
      <c r="D69" s="6"/>
      <c r="E69" s="6"/>
      <c r="F69" s="6"/>
      <c r="G69" s="6"/>
      <c r="H69" s="6"/>
    </row>
    <row r="70" spans="1:8">
      <c r="B70" s="6"/>
      <c r="C70" s="6"/>
      <c r="D70" s="6"/>
      <c r="E70" s="6"/>
      <c r="F70" s="6"/>
      <c r="G70" s="6"/>
      <c r="H70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1E5A5-F968-4750-A199-729ED23576DA}">
  <dimension ref="A2:M80"/>
  <sheetViews>
    <sheetView tabSelected="1" workbookViewId="0">
      <selection activeCell="H19" sqref="H19"/>
    </sheetView>
  </sheetViews>
  <sheetFormatPr defaultRowHeight="15"/>
  <cols>
    <col min="1" max="1" width="52.28515625" bestFit="1" customWidth="1"/>
    <col min="2" max="2" width="16.7109375" bestFit="1" customWidth="1"/>
    <col min="3" max="5" width="16" bestFit="1" customWidth="1"/>
    <col min="6" max="7" width="15.28515625" bestFit="1" customWidth="1"/>
    <col min="8" max="8" width="35.7109375" bestFit="1" customWidth="1"/>
    <col min="9" max="9" width="9.7109375" bestFit="1" customWidth="1"/>
    <col min="10" max="10" width="15.28515625" bestFit="1" customWidth="1"/>
    <col min="11" max="11" width="12.28515625" bestFit="1" customWidth="1"/>
    <col min="12" max="12" width="15" bestFit="1" customWidth="1"/>
    <col min="13" max="13" width="14.5703125" bestFit="1" customWidth="1"/>
  </cols>
  <sheetData>
    <row r="2" spans="1:13">
      <c r="A2" s="1" t="s">
        <v>0</v>
      </c>
      <c r="B2" s="2">
        <v>45077</v>
      </c>
      <c r="C2" s="3" t="s">
        <v>1</v>
      </c>
      <c r="D2" s="3" t="s">
        <v>306</v>
      </c>
      <c r="E2" s="3" t="s">
        <v>2</v>
      </c>
      <c r="F2" s="2">
        <v>45107</v>
      </c>
      <c r="G2" s="4"/>
      <c r="H2" s="4"/>
      <c r="I2" s="4"/>
      <c r="J2" s="4"/>
    </row>
    <row r="3" spans="1:13">
      <c r="D3" s="5"/>
      <c r="E3" s="5"/>
    </row>
    <row r="4" spans="1:13">
      <c r="A4" t="s">
        <v>3</v>
      </c>
      <c r="B4" s="6">
        <v>53810812.93999999</v>
      </c>
      <c r="C4" s="5">
        <f>483429.67+13826.46+4976.15+6474.27</f>
        <v>508706.55000000005</v>
      </c>
      <c r="D4" s="6">
        <f>-100326.68-81263.02+41173.62</f>
        <v>-140416.08000000002</v>
      </c>
      <c r="E4" s="6"/>
      <c r="F4" s="7">
        <f>SUM(B4:E4)</f>
        <v>54179103.409999989</v>
      </c>
      <c r="G4" s="6"/>
      <c r="H4" s="6"/>
      <c r="J4" s="8"/>
      <c r="L4" s="9"/>
    </row>
    <row r="5" spans="1:13">
      <c r="B5" s="6"/>
      <c r="C5" s="6"/>
      <c r="D5" s="5"/>
      <c r="E5" s="5"/>
      <c r="F5" s="6"/>
      <c r="G5" s="6"/>
      <c r="H5" s="6"/>
      <c r="J5" s="9"/>
    </row>
    <row r="6" spans="1:13">
      <c r="A6" t="s">
        <v>340</v>
      </c>
      <c r="B6" s="6">
        <v>0</v>
      </c>
      <c r="C6" s="6"/>
      <c r="D6" s="6"/>
      <c r="E6" s="5"/>
      <c r="F6" s="6">
        <f t="shared" ref="F6:F22" si="0">SUM(B6:E6)</f>
        <v>0</v>
      </c>
      <c r="G6" s="6"/>
      <c r="H6" s="6"/>
      <c r="J6" s="9"/>
    </row>
    <row r="7" spans="1:13">
      <c r="A7" t="s">
        <v>4</v>
      </c>
      <c r="B7" s="6">
        <v>-264.60000000000002</v>
      </c>
      <c r="C7" s="6"/>
      <c r="D7" s="5"/>
      <c r="E7" s="5"/>
      <c r="F7" s="6">
        <f t="shared" si="0"/>
        <v>-264.60000000000002</v>
      </c>
      <c r="G7" s="6" t="s">
        <v>5</v>
      </c>
      <c r="H7" s="6"/>
    </row>
    <row r="8" spans="1:13">
      <c r="A8" t="s">
        <v>6</v>
      </c>
      <c r="B8" s="6">
        <v>-120</v>
      </c>
      <c r="C8" s="6"/>
      <c r="D8" s="6"/>
      <c r="E8" s="6"/>
      <c r="F8" s="6">
        <f t="shared" si="0"/>
        <v>-120</v>
      </c>
      <c r="G8" s="6"/>
      <c r="H8" s="6"/>
      <c r="J8" s="8"/>
    </row>
    <row r="9" spans="1:13">
      <c r="A9" t="s">
        <v>7</v>
      </c>
      <c r="B9" s="6">
        <v>-12.42</v>
      </c>
      <c r="C9" s="6"/>
      <c r="D9" s="6"/>
      <c r="E9" s="6"/>
      <c r="F9" s="6">
        <f t="shared" si="0"/>
        <v>-12.42</v>
      </c>
      <c r="G9" s="6" t="s">
        <v>8</v>
      </c>
      <c r="H9" s="6"/>
      <c r="J9" s="8"/>
      <c r="L9" s="9"/>
    </row>
    <row r="10" spans="1:13">
      <c r="A10" t="s">
        <v>9</v>
      </c>
      <c r="B10" s="6">
        <v>190.86</v>
      </c>
      <c r="C10" s="6"/>
      <c r="D10" s="6"/>
      <c r="E10" s="6"/>
      <c r="F10" s="6">
        <f t="shared" si="0"/>
        <v>190.86</v>
      </c>
      <c r="G10" s="6"/>
      <c r="H10" s="6"/>
      <c r="J10" s="8"/>
      <c r="L10" s="10"/>
    </row>
    <row r="11" spans="1:13">
      <c r="A11" t="s">
        <v>353</v>
      </c>
      <c r="B11" s="6">
        <v>1058.68</v>
      </c>
      <c r="C11" s="6"/>
      <c r="D11" s="6"/>
      <c r="E11" s="6"/>
      <c r="F11" s="6">
        <f t="shared" si="0"/>
        <v>1058.68</v>
      </c>
      <c r="G11" s="6"/>
      <c r="H11" s="6"/>
      <c r="J11" s="8"/>
      <c r="L11" s="10"/>
    </row>
    <row r="12" spans="1:13">
      <c r="A12" t="s">
        <v>356</v>
      </c>
      <c r="B12" s="6">
        <v>500</v>
      </c>
      <c r="C12" s="6"/>
      <c r="D12" s="6"/>
      <c r="E12" s="6"/>
      <c r="F12" s="6">
        <f t="shared" si="0"/>
        <v>500</v>
      </c>
      <c r="G12" s="6"/>
      <c r="H12" s="6"/>
      <c r="J12" s="8"/>
      <c r="L12" s="10"/>
    </row>
    <row r="13" spans="1:13">
      <c r="A13" t="s">
        <v>357</v>
      </c>
      <c r="B13" s="6">
        <v>1253.6099999999999</v>
      </c>
      <c r="C13" s="6"/>
      <c r="D13" s="6"/>
      <c r="E13" s="6"/>
      <c r="F13" s="6">
        <f t="shared" si="0"/>
        <v>1253.6099999999999</v>
      </c>
      <c r="G13" s="6"/>
      <c r="H13" s="6"/>
      <c r="J13" s="8"/>
      <c r="L13" s="10"/>
    </row>
    <row r="14" spans="1:13">
      <c r="A14" t="s">
        <v>328</v>
      </c>
      <c r="B14" s="6">
        <v>357.26</v>
      </c>
      <c r="C14" s="6"/>
      <c r="D14" s="6"/>
      <c r="E14" s="6"/>
      <c r="F14" s="6">
        <f t="shared" si="0"/>
        <v>357.26</v>
      </c>
      <c r="G14" s="6"/>
      <c r="H14" s="6"/>
      <c r="J14" s="8"/>
      <c r="L14" s="10"/>
    </row>
    <row r="15" spans="1:13">
      <c r="A15" s="23" t="s">
        <v>339</v>
      </c>
      <c r="B15" s="6">
        <v>41173.620000000003</v>
      </c>
      <c r="C15" s="6"/>
      <c r="D15" s="6">
        <f>-B15</f>
        <v>-41173.620000000003</v>
      </c>
      <c r="E15" s="6"/>
      <c r="F15" s="6">
        <f>SUM(B15:E15)</f>
        <v>0</v>
      </c>
      <c r="G15" s="26"/>
      <c r="H15" s="6"/>
      <c r="J15" s="9"/>
      <c r="M15" s="9"/>
    </row>
    <row r="16" spans="1:13">
      <c r="A16" s="23" t="s">
        <v>348</v>
      </c>
      <c r="B16" s="6">
        <v>-81263.02</v>
      </c>
      <c r="C16" s="6"/>
      <c r="D16" s="6">
        <f>-B16</f>
        <v>81263.02</v>
      </c>
      <c r="E16" s="6"/>
      <c r="F16" s="6">
        <f t="shared" si="0"/>
        <v>0</v>
      </c>
      <c r="G16" s="6"/>
      <c r="H16" s="6"/>
      <c r="J16" s="9"/>
      <c r="M16" s="9"/>
    </row>
    <row r="17" spans="1:13">
      <c r="A17" s="23" t="s">
        <v>350</v>
      </c>
      <c r="B17" s="6">
        <v>4976.1499999999996</v>
      </c>
      <c r="C17" s="6">
        <f>-B17</f>
        <v>-4976.1499999999996</v>
      </c>
      <c r="D17" s="6"/>
      <c r="E17" s="6"/>
      <c r="F17" s="6">
        <f t="shared" si="0"/>
        <v>0</v>
      </c>
      <c r="G17" s="6"/>
      <c r="H17" s="6"/>
      <c r="J17" s="9"/>
      <c r="M17" s="9"/>
    </row>
    <row r="18" spans="1:13">
      <c r="A18" s="23" t="s">
        <v>351</v>
      </c>
      <c r="B18" s="6">
        <v>6474.27</v>
      </c>
      <c r="C18" s="6">
        <f>-B18</f>
        <v>-6474.27</v>
      </c>
      <c r="D18" s="6"/>
      <c r="E18" s="6"/>
      <c r="F18" s="6">
        <f t="shared" si="0"/>
        <v>0</v>
      </c>
      <c r="G18" s="6"/>
      <c r="H18" s="6"/>
      <c r="J18" s="9"/>
      <c r="M18" s="9"/>
    </row>
    <row r="19" spans="1:13">
      <c r="A19" s="23" t="s">
        <v>369</v>
      </c>
      <c r="B19" s="6">
        <v>-408437.73</v>
      </c>
      <c r="C19" s="6"/>
      <c r="D19" s="6"/>
      <c r="E19" s="6"/>
      <c r="F19" s="6">
        <f t="shared" si="0"/>
        <v>-408437.73</v>
      </c>
      <c r="G19" s="6" t="s">
        <v>10</v>
      </c>
      <c r="H19" s="6"/>
      <c r="J19" s="9"/>
      <c r="M19" s="9"/>
    </row>
    <row r="20" spans="1:13">
      <c r="A20" s="23" t="s">
        <v>370</v>
      </c>
      <c r="B20" s="6">
        <v>-142330.51</v>
      </c>
      <c r="C20" s="6"/>
      <c r="D20" s="6"/>
      <c r="E20" s="6"/>
      <c r="F20" s="6">
        <f t="shared" si="0"/>
        <v>-142330.51</v>
      </c>
      <c r="G20" s="6" t="s">
        <v>10</v>
      </c>
      <c r="H20" s="6"/>
      <c r="J20" s="9"/>
      <c r="M20" s="9"/>
    </row>
    <row r="21" spans="1:13">
      <c r="A21" s="23" t="s">
        <v>371</v>
      </c>
      <c r="B21" s="6">
        <v>56432</v>
      </c>
      <c r="C21" s="6"/>
      <c r="D21" s="6"/>
      <c r="E21" s="6"/>
      <c r="F21" s="6">
        <f t="shared" si="0"/>
        <v>56432</v>
      </c>
      <c r="G21" s="6" t="s">
        <v>10</v>
      </c>
      <c r="H21" s="6"/>
      <c r="J21" s="9"/>
      <c r="M21" s="9"/>
    </row>
    <row r="22" spans="1:13">
      <c r="B22" s="6">
        <v>0</v>
      </c>
      <c r="C22" s="6"/>
      <c r="D22" s="6"/>
      <c r="E22" s="6"/>
      <c r="F22" s="6">
        <f t="shared" si="0"/>
        <v>0</v>
      </c>
      <c r="G22" s="6"/>
      <c r="H22" s="6"/>
      <c r="J22" s="8"/>
    </row>
    <row r="23" spans="1:13" ht="15.75" thickBot="1">
      <c r="A23" t="s">
        <v>16</v>
      </c>
      <c r="B23" s="11">
        <v>53249627.489999987</v>
      </c>
      <c r="C23" s="11">
        <f>SUM(C4:C22)</f>
        <v>497256.13</v>
      </c>
      <c r="D23" s="11">
        <f>SUM(D4:D22)</f>
        <v>-100326.68000000001</v>
      </c>
      <c r="E23" s="11">
        <f>SUM(E4:E22)</f>
        <v>0</v>
      </c>
      <c r="F23" s="11">
        <f>SUM(F4:F22)</f>
        <v>53687730.559999987</v>
      </c>
      <c r="G23" s="6"/>
      <c r="H23" s="6"/>
      <c r="J23" s="8"/>
    </row>
    <row r="24" spans="1:13" ht="15.75" thickTop="1">
      <c r="B24" s="6"/>
      <c r="C24" s="6"/>
      <c r="D24" s="6"/>
      <c r="E24" s="6"/>
      <c r="F24" s="6"/>
      <c r="G24" s="6"/>
      <c r="H24" s="6"/>
      <c r="J24" s="9"/>
    </row>
    <row r="25" spans="1:13">
      <c r="B25" s="6"/>
      <c r="C25" s="6"/>
      <c r="D25" s="6"/>
      <c r="E25" s="6"/>
      <c r="F25" s="6"/>
      <c r="G25" s="6"/>
      <c r="H25" s="6"/>
      <c r="J25" s="9"/>
    </row>
    <row r="26" spans="1:13">
      <c r="A26" s="1" t="s">
        <v>17</v>
      </c>
      <c r="B26" s="6"/>
      <c r="C26" s="6"/>
      <c r="D26" s="6"/>
      <c r="E26" s="6"/>
      <c r="F26" s="6"/>
      <c r="G26" s="6"/>
      <c r="H26" s="6"/>
      <c r="J26" s="9"/>
      <c r="K26" s="6"/>
      <c r="L26" s="9"/>
      <c r="M26" s="9"/>
    </row>
    <row r="27" spans="1:13">
      <c r="B27" s="6"/>
      <c r="C27" s="6"/>
      <c r="D27" s="6"/>
      <c r="E27" s="6"/>
      <c r="F27" s="6"/>
      <c r="G27" s="6"/>
      <c r="H27" s="6" t="s">
        <v>314</v>
      </c>
      <c r="J27" s="9"/>
      <c r="L27" s="9"/>
    </row>
    <row r="28" spans="1:13">
      <c r="A28" t="s">
        <v>18</v>
      </c>
      <c r="B28" s="6">
        <v>53477873.389999956</v>
      </c>
      <c r="C28" s="5">
        <f>994769.53+29868.36</f>
        <v>1024637.89</v>
      </c>
      <c r="D28" s="5"/>
      <c r="E28" s="6">
        <v>-823809.07</v>
      </c>
      <c r="F28" s="6">
        <f>SUM(B28:E28)</f>
        <v>53678702.209999956</v>
      </c>
      <c r="G28" s="6"/>
      <c r="H28" s="9" t="s">
        <v>302</v>
      </c>
      <c r="J28" s="9"/>
      <c r="K28" s="9"/>
    </row>
    <row r="29" spans="1:13">
      <c r="B29" s="6"/>
      <c r="C29" s="6"/>
      <c r="D29" s="6"/>
      <c r="E29" s="6"/>
      <c r="F29" s="6"/>
      <c r="H29" s="6"/>
      <c r="J29" s="9"/>
      <c r="M29" s="9"/>
    </row>
    <row r="30" spans="1:13">
      <c r="B30" s="6"/>
      <c r="C30" s="27"/>
      <c r="D30" s="27"/>
      <c r="E30" s="27"/>
      <c r="F30" s="27"/>
      <c r="H30" s="27"/>
      <c r="J30" s="9"/>
      <c r="M30" s="9"/>
    </row>
    <row r="31" spans="1:13">
      <c r="A31" t="s">
        <v>19</v>
      </c>
      <c r="B31" s="6">
        <v>2025.3799999999974</v>
      </c>
      <c r="C31" s="27"/>
      <c r="D31" s="27"/>
      <c r="E31" s="27"/>
      <c r="F31" s="27">
        <f t="shared" ref="F31:F71" si="1">SUM(B31:E31)</f>
        <v>2025.3799999999974</v>
      </c>
      <c r="G31" s="27" t="s">
        <v>20</v>
      </c>
    </row>
    <row r="32" spans="1:13">
      <c r="A32" t="s">
        <v>22</v>
      </c>
      <c r="B32" s="6">
        <v>469.3</v>
      </c>
      <c r="C32" s="27"/>
      <c r="D32" s="27"/>
      <c r="E32" s="27"/>
      <c r="F32" s="27">
        <f t="shared" si="1"/>
        <v>469.3</v>
      </c>
      <c r="G32" s="27" t="s">
        <v>10</v>
      </c>
      <c r="H32" s="27"/>
    </row>
    <row r="33" spans="1:13">
      <c r="A33" s="23" t="s">
        <v>308</v>
      </c>
      <c r="B33" s="6">
        <v>120</v>
      </c>
      <c r="C33" s="27"/>
      <c r="D33" s="27"/>
      <c r="E33" s="27"/>
      <c r="F33" s="27">
        <f t="shared" si="1"/>
        <v>120</v>
      </c>
      <c r="H33" s="27"/>
      <c r="J33" s="9"/>
      <c r="M33" s="9"/>
    </row>
    <row r="34" spans="1:13">
      <c r="A34" s="23" t="s">
        <v>323</v>
      </c>
      <c r="B34" s="6">
        <v>-422731.46</v>
      </c>
      <c r="C34" s="27"/>
      <c r="D34" s="27"/>
      <c r="E34" s="27">
        <f>-B34</f>
        <v>422731.46</v>
      </c>
      <c r="F34" s="27">
        <f t="shared" si="1"/>
        <v>0</v>
      </c>
      <c r="H34" s="27"/>
      <c r="J34" s="9"/>
      <c r="M34" s="9"/>
    </row>
    <row r="35" spans="1:13">
      <c r="A35" s="23" t="s">
        <v>310</v>
      </c>
      <c r="B35" s="6">
        <v>20872.38</v>
      </c>
      <c r="C35" s="27">
        <f>-B35</f>
        <v>-20872.38</v>
      </c>
      <c r="D35" s="27"/>
      <c r="E35" s="27"/>
      <c r="F35" s="27">
        <f t="shared" si="1"/>
        <v>0</v>
      </c>
      <c r="H35" s="27"/>
      <c r="J35" s="9"/>
      <c r="M35" s="9"/>
    </row>
    <row r="36" spans="1:13">
      <c r="A36" s="23" t="s">
        <v>311</v>
      </c>
      <c r="B36" s="6">
        <v>2919.38</v>
      </c>
      <c r="C36" s="27">
        <f>-B36</f>
        <v>-2919.38</v>
      </c>
      <c r="D36" s="27"/>
      <c r="E36" s="27"/>
      <c r="F36" s="27">
        <f t="shared" si="1"/>
        <v>0</v>
      </c>
      <c r="H36" s="27"/>
      <c r="J36" s="9"/>
      <c r="M36" s="9"/>
    </row>
    <row r="37" spans="1:13">
      <c r="A37" s="23" t="s">
        <v>313</v>
      </c>
      <c r="B37" s="6">
        <v>20474.189999999999</v>
      </c>
      <c r="C37" s="27">
        <f>-B37</f>
        <v>-20474.189999999999</v>
      </c>
      <c r="D37" s="27"/>
      <c r="E37" s="27"/>
      <c r="F37" s="27">
        <f t="shared" si="1"/>
        <v>0</v>
      </c>
      <c r="H37" s="27"/>
      <c r="J37" s="9"/>
      <c r="M37" s="9"/>
    </row>
    <row r="38" spans="1:13">
      <c r="A38" s="23" t="s">
        <v>312</v>
      </c>
      <c r="B38" s="6">
        <v>970</v>
      </c>
      <c r="C38" s="27">
        <f>-B38</f>
        <v>-970</v>
      </c>
      <c r="D38" s="27"/>
      <c r="E38" s="27"/>
      <c r="F38" s="27">
        <f t="shared" si="1"/>
        <v>0</v>
      </c>
      <c r="H38" s="27"/>
      <c r="I38" s="9"/>
      <c r="J38" s="9"/>
      <c r="M38" s="9"/>
    </row>
    <row r="39" spans="1:13">
      <c r="A39" s="23" t="s">
        <v>315</v>
      </c>
      <c r="B39" s="6">
        <v>1440.04</v>
      </c>
      <c r="C39" s="27"/>
      <c r="D39" s="27"/>
      <c r="E39" s="27"/>
      <c r="F39" s="27">
        <f t="shared" si="1"/>
        <v>1440.04</v>
      </c>
      <c r="H39" s="27"/>
      <c r="J39" s="9"/>
      <c r="M39" s="9"/>
    </row>
    <row r="40" spans="1:13">
      <c r="A40" s="23" t="s">
        <v>316</v>
      </c>
      <c r="B40" s="6">
        <v>3200</v>
      </c>
      <c r="C40" s="27"/>
      <c r="D40" s="27"/>
      <c r="E40" s="27">
        <f t="shared" ref="E40:E42" si="2">-B40</f>
        <v>-3200</v>
      </c>
      <c r="F40" s="27">
        <f t="shared" si="1"/>
        <v>0</v>
      </c>
      <c r="G40" s="23"/>
      <c r="H40" s="27"/>
      <c r="J40" s="9"/>
      <c r="M40" s="9"/>
    </row>
    <row r="41" spans="1:13">
      <c r="A41" s="23" t="s">
        <v>317</v>
      </c>
      <c r="B41" s="6">
        <v>2400</v>
      </c>
      <c r="C41" s="27"/>
      <c r="D41" s="27"/>
      <c r="E41" s="27">
        <f t="shared" si="2"/>
        <v>-2400</v>
      </c>
      <c r="F41" s="27">
        <f t="shared" si="1"/>
        <v>0</v>
      </c>
      <c r="G41" s="23"/>
      <c r="H41" s="27"/>
      <c r="J41" s="9"/>
      <c r="M41" s="9"/>
    </row>
    <row r="42" spans="1:13">
      <c r="A42" s="23" t="s">
        <v>318</v>
      </c>
      <c r="B42" s="6">
        <v>800</v>
      </c>
      <c r="C42" s="27"/>
      <c r="D42" s="27"/>
      <c r="E42" s="27">
        <f t="shared" si="2"/>
        <v>-800</v>
      </c>
      <c r="F42" s="27">
        <f t="shared" si="1"/>
        <v>0</v>
      </c>
      <c r="G42" s="23"/>
      <c r="H42" s="27"/>
      <c r="J42" s="24"/>
      <c r="M42" s="9"/>
    </row>
    <row r="43" spans="1:13">
      <c r="A43" s="23" t="s">
        <v>376</v>
      </c>
      <c r="B43" s="6">
        <v>1071.93</v>
      </c>
      <c r="C43" s="27"/>
      <c r="D43" s="27"/>
      <c r="E43" s="27"/>
      <c r="F43" s="27">
        <f t="shared" si="1"/>
        <v>1071.93</v>
      </c>
      <c r="G43" s="23"/>
      <c r="H43" s="27"/>
      <c r="J43" s="9"/>
      <c r="M43" s="9"/>
    </row>
    <row r="44" spans="1:13">
      <c r="A44" s="23" t="s">
        <v>325</v>
      </c>
      <c r="B44" s="6">
        <v>5</v>
      </c>
      <c r="C44" s="27"/>
      <c r="D44" s="27"/>
      <c r="E44" s="27"/>
      <c r="F44" s="27">
        <f t="shared" si="1"/>
        <v>5</v>
      </c>
      <c r="G44" s="23"/>
      <c r="H44" s="27"/>
      <c r="J44" s="9"/>
      <c r="M44" s="9"/>
    </row>
    <row r="45" spans="1:13">
      <c r="A45" s="23" t="s">
        <v>327</v>
      </c>
      <c r="B45" s="6">
        <v>1050</v>
      </c>
      <c r="C45" s="27"/>
      <c r="D45" s="27"/>
      <c r="E45" s="27"/>
      <c r="F45" s="27">
        <f t="shared" si="1"/>
        <v>1050</v>
      </c>
      <c r="G45" s="23"/>
      <c r="H45" s="27"/>
      <c r="J45" s="9"/>
      <c r="M45" s="9"/>
    </row>
    <row r="46" spans="1:13">
      <c r="A46" s="23" t="s">
        <v>326</v>
      </c>
      <c r="B46" s="6">
        <v>50540.41</v>
      </c>
      <c r="C46" s="27"/>
      <c r="D46" s="27">
        <f>-B46</f>
        <v>-50540.41</v>
      </c>
      <c r="E46" s="27"/>
      <c r="F46" s="27">
        <f t="shared" si="1"/>
        <v>0</v>
      </c>
      <c r="G46" s="23"/>
      <c r="H46" s="27"/>
      <c r="J46" s="9"/>
      <c r="M46" s="9"/>
    </row>
    <row r="47" spans="1:13">
      <c r="A47" s="23" t="s">
        <v>331</v>
      </c>
      <c r="B47" s="6">
        <v>0.1</v>
      </c>
      <c r="C47" s="27"/>
      <c r="D47" s="27"/>
      <c r="E47" s="27"/>
      <c r="F47" s="27">
        <f t="shared" si="1"/>
        <v>0.1</v>
      </c>
      <c r="G47" s="23" t="s">
        <v>379</v>
      </c>
      <c r="H47" s="27"/>
      <c r="J47" s="9"/>
      <c r="M47" s="9"/>
    </row>
    <row r="48" spans="1:13">
      <c r="A48" s="23" t="s">
        <v>377</v>
      </c>
      <c r="B48" s="6">
        <v>15753.93</v>
      </c>
      <c r="C48" s="27">
        <f>-B48</f>
        <v>-15753.93</v>
      </c>
      <c r="D48" s="27"/>
      <c r="E48" s="27"/>
      <c r="F48" s="27">
        <f t="shared" si="1"/>
        <v>0</v>
      </c>
      <c r="G48" s="23"/>
      <c r="H48" s="27"/>
      <c r="J48" s="9"/>
      <c r="M48" s="9"/>
    </row>
    <row r="49" spans="1:13">
      <c r="A49" s="23" t="s">
        <v>378</v>
      </c>
      <c r="B49" s="6">
        <v>47560.189999999944</v>
      </c>
      <c r="C49" s="27">
        <v>-47560.189999999944</v>
      </c>
      <c r="D49" s="27"/>
      <c r="E49" s="27"/>
      <c r="F49" s="27">
        <f t="shared" si="1"/>
        <v>0</v>
      </c>
      <c r="G49" s="23"/>
      <c r="H49" s="27"/>
      <c r="J49" s="9"/>
      <c r="M49" s="9"/>
    </row>
    <row r="50" spans="1:13">
      <c r="A50" s="23" t="s">
        <v>336</v>
      </c>
      <c r="B50" s="6">
        <v>198</v>
      </c>
      <c r="C50" s="27"/>
      <c r="D50" s="27"/>
      <c r="E50" s="27"/>
      <c r="F50" s="27">
        <f t="shared" si="1"/>
        <v>198</v>
      </c>
      <c r="G50" s="23" t="s">
        <v>337</v>
      </c>
      <c r="H50" s="27"/>
      <c r="J50" s="9"/>
      <c r="M50" s="9"/>
    </row>
    <row r="51" spans="1:13">
      <c r="A51" s="23" t="s">
        <v>358</v>
      </c>
      <c r="B51" s="6">
        <v>3000</v>
      </c>
      <c r="C51" s="27"/>
      <c r="D51" s="27"/>
      <c r="E51" s="27">
        <f>-B51</f>
        <v>-3000</v>
      </c>
      <c r="F51" s="27">
        <f t="shared" si="1"/>
        <v>0</v>
      </c>
      <c r="G51" s="23"/>
      <c r="H51" s="27"/>
      <c r="J51" s="9"/>
      <c r="M51" s="9"/>
    </row>
    <row r="52" spans="1:13">
      <c r="A52" s="23" t="s">
        <v>338</v>
      </c>
      <c r="B52" s="6">
        <v>26416.99</v>
      </c>
      <c r="C52" s="27"/>
      <c r="D52" s="27">
        <f>-B52</f>
        <v>-26416.99</v>
      </c>
      <c r="E52" s="27"/>
      <c r="F52" s="27">
        <f t="shared" si="1"/>
        <v>0</v>
      </c>
      <c r="G52" s="9"/>
      <c r="H52" s="27"/>
      <c r="J52" s="9"/>
      <c r="M52" s="9"/>
    </row>
    <row r="53" spans="1:13">
      <c r="A53" s="23" t="s">
        <v>341</v>
      </c>
      <c r="B53" s="6">
        <v>1304.97</v>
      </c>
      <c r="C53" s="27"/>
      <c r="D53" s="27"/>
      <c r="E53" s="27"/>
      <c r="F53" s="27">
        <f t="shared" si="1"/>
        <v>1304.97</v>
      </c>
      <c r="G53" s="9"/>
      <c r="H53" s="27"/>
      <c r="J53" s="9"/>
      <c r="M53" s="9"/>
    </row>
    <row r="54" spans="1:13">
      <c r="A54" s="23" t="s">
        <v>343</v>
      </c>
      <c r="B54" s="6">
        <v>-48.91</v>
      </c>
      <c r="C54" s="27"/>
      <c r="D54" s="27"/>
      <c r="E54" s="27"/>
      <c r="F54" s="27">
        <f t="shared" si="1"/>
        <v>-48.91</v>
      </c>
      <c r="G54" s="9"/>
      <c r="H54" s="27"/>
      <c r="J54" s="9"/>
      <c r="M54" s="9"/>
    </row>
    <row r="55" spans="1:13">
      <c r="A55" s="23" t="s">
        <v>372</v>
      </c>
      <c r="B55" s="6">
        <v>10.66</v>
      </c>
      <c r="C55" s="27"/>
      <c r="D55" s="27"/>
      <c r="E55" s="27"/>
      <c r="F55" s="27">
        <f t="shared" si="1"/>
        <v>10.66</v>
      </c>
      <c r="G55" s="9" t="s">
        <v>373</v>
      </c>
      <c r="H55" s="27"/>
      <c r="J55" s="9"/>
      <c r="M55" s="9"/>
    </row>
    <row r="56" spans="1:13">
      <c r="A56" s="23" t="s">
        <v>346</v>
      </c>
      <c r="B56" s="6">
        <v>583.96</v>
      </c>
      <c r="C56" s="27"/>
      <c r="D56" s="27"/>
      <c r="E56" s="27"/>
      <c r="F56" s="27">
        <f t="shared" si="1"/>
        <v>583.96</v>
      </c>
      <c r="G56" s="9"/>
      <c r="H56" s="27"/>
      <c r="J56" s="9"/>
      <c r="M56" s="9"/>
    </row>
    <row r="57" spans="1:13">
      <c r="A57" s="23" t="s">
        <v>352</v>
      </c>
      <c r="B57" s="6">
        <v>254.8</v>
      </c>
      <c r="C57" s="27"/>
      <c r="D57" s="27"/>
      <c r="E57" s="27"/>
      <c r="F57" s="27">
        <f t="shared" si="1"/>
        <v>254.8</v>
      </c>
      <c r="G57" s="9"/>
      <c r="H57" s="27"/>
      <c r="J57" s="9"/>
      <c r="M57" s="9"/>
    </row>
    <row r="58" spans="1:13">
      <c r="A58" s="23" t="s">
        <v>360</v>
      </c>
      <c r="B58" s="6">
        <v>543.12</v>
      </c>
      <c r="C58" s="27"/>
      <c r="D58" s="27"/>
      <c r="E58" s="27"/>
      <c r="F58" s="27">
        <f t="shared" si="1"/>
        <v>543.12</v>
      </c>
      <c r="G58" s="9"/>
      <c r="H58" s="27"/>
      <c r="J58" s="9"/>
      <c r="M58" s="9"/>
    </row>
    <row r="59" spans="1:13">
      <c r="A59" s="23" t="s">
        <v>361</v>
      </c>
      <c r="B59" s="6">
        <v>1855</v>
      </c>
      <c r="C59" s="27"/>
      <c r="D59" s="27">
        <f>-B59</f>
        <v>-1855</v>
      </c>
      <c r="E59" s="27"/>
      <c r="F59" s="27">
        <f t="shared" si="1"/>
        <v>0</v>
      </c>
      <c r="G59" s="9"/>
      <c r="H59" s="27"/>
      <c r="J59" s="9"/>
      <c r="M59" s="9"/>
    </row>
    <row r="60" spans="1:13">
      <c r="A60" s="23" t="s">
        <v>368</v>
      </c>
      <c r="B60" s="6">
        <v>29868.36</v>
      </c>
      <c r="C60" s="27">
        <f>-B60</f>
        <v>-29868.36</v>
      </c>
      <c r="D60" s="27"/>
      <c r="E60" s="27"/>
      <c r="F60" s="27">
        <f>SUM(B60:E60)</f>
        <v>0</v>
      </c>
      <c r="G60" s="9"/>
      <c r="H60" s="27"/>
      <c r="J60" s="9"/>
      <c r="M60" s="9"/>
    </row>
    <row r="61" spans="1:13">
      <c r="A61" s="23" t="s">
        <v>362</v>
      </c>
      <c r="B61" s="6"/>
      <c r="C61" s="27"/>
      <c r="D61" s="27">
        <v>1793.45</v>
      </c>
      <c r="E61" s="27">
        <f>-D61</f>
        <v>-1793.45</v>
      </c>
      <c r="F61" s="27">
        <f t="shared" ref="F61:F70" si="3">SUM(B61:E61)</f>
        <v>0</v>
      </c>
      <c r="G61" s="9"/>
      <c r="H61" s="27"/>
      <c r="J61" s="9"/>
      <c r="M61" s="9"/>
    </row>
    <row r="62" spans="1:13">
      <c r="A62" s="23" t="s">
        <v>363</v>
      </c>
      <c r="B62" s="6"/>
      <c r="C62" s="27"/>
      <c r="D62" s="27">
        <v>-206.62</v>
      </c>
      <c r="E62" s="27">
        <f t="shared" ref="E62:E69" si="4">-D62</f>
        <v>206.62</v>
      </c>
      <c r="F62" s="27">
        <f t="shared" si="3"/>
        <v>0</v>
      </c>
      <c r="G62" s="9"/>
      <c r="H62" s="27"/>
      <c r="J62" s="9"/>
      <c r="M62" s="9"/>
    </row>
    <row r="63" spans="1:13">
      <c r="A63" s="23" t="s">
        <v>364</v>
      </c>
      <c r="B63" s="6"/>
      <c r="C63" s="27"/>
      <c r="D63" s="27">
        <v>-7559.23</v>
      </c>
      <c r="E63" s="27">
        <f t="shared" si="4"/>
        <v>7559.23</v>
      </c>
      <c r="F63" s="27">
        <f t="shared" si="3"/>
        <v>0</v>
      </c>
      <c r="G63" s="9"/>
      <c r="H63" s="27"/>
      <c r="J63" s="9"/>
      <c r="M63" s="9"/>
    </row>
    <row r="64" spans="1:13">
      <c r="A64" s="23" t="s">
        <v>364</v>
      </c>
      <c r="B64" s="6"/>
      <c r="C64" s="27"/>
      <c r="D64" s="27">
        <v>-340.26</v>
      </c>
      <c r="E64" s="27">
        <f t="shared" si="4"/>
        <v>340.26</v>
      </c>
      <c r="F64" s="27">
        <f t="shared" si="3"/>
        <v>0</v>
      </c>
      <c r="G64" s="9"/>
      <c r="H64" s="27"/>
      <c r="J64" s="9"/>
      <c r="M64" s="9"/>
    </row>
    <row r="65" spans="1:13">
      <c r="A65" s="23" t="s">
        <v>364</v>
      </c>
      <c r="B65" s="6"/>
      <c r="C65" s="27"/>
      <c r="D65" s="27">
        <v>624</v>
      </c>
      <c r="E65" s="27">
        <f t="shared" si="4"/>
        <v>-624</v>
      </c>
      <c r="F65" s="27">
        <f t="shared" si="3"/>
        <v>0</v>
      </c>
      <c r="G65" s="9"/>
      <c r="H65" s="27"/>
      <c r="J65" s="9"/>
      <c r="M65" s="9"/>
    </row>
    <row r="66" spans="1:13">
      <c r="A66" s="23" t="s">
        <v>365</v>
      </c>
      <c r="B66" s="6"/>
      <c r="C66" s="27"/>
      <c r="D66" s="27">
        <v>-6692.28</v>
      </c>
      <c r="E66" s="27">
        <f t="shared" si="4"/>
        <v>6692.28</v>
      </c>
      <c r="F66" s="27">
        <f t="shared" si="3"/>
        <v>0</v>
      </c>
      <c r="G66" s="9"/>
      <c r="H66" s="27"/>
      <c r="J66" s="9"/>
      <c r="M66" s="9"/>
    </row>
    <row r="67" spans="1:13">
      <c r="A67" s="23" t="s">
        <v>366</v>
      </c>
      <c r="B67" s="6"/>
      <c r="C67" s="27"/>
      <c r="D67" s="27">
        <v>-6.21</v>
      </c>
      <c r="E67" s="27">
        <f t="shared" si="4"/>
        <v>6.21</v>
      </c>
      <c r="F67" s="27">
        <f t="shared" si="3"/>
        <v>0</v>
      </c>
      <c r="G67" s="9"/>
      <c r="H67" s="27"/>
      <c r="J67" s="9"/>
      <c r="M67" s="9"/>
    </row>
    <row r="68" spans="1:13">
      <c r="A68" s="23" t="s">
        <v>375</v>
      </c>
      <c r="B68" s="6"/>
      <c r="C68" s="27"/>
      <c r="D68" s="27">
        <v>624</v>
      </c>
      <c r="E68" s="27">
        <f t="shared" si="4"/>
        <v>-624</v>
      </c>
      <c r="F68" s="27">
        <f t="shared" si="3"/>
        <v>0</v>
      </c>
      <c r="G68" s="9"/>
      <c r="H68" s="27"/>
      <c r="J68" s="9"/>
      <c r="M68" s="9"/>
    </row>
    <row r="69" spans="1:13">
      <c r="A69" s="23" t="s">
        <v>367</v>
      </c>
      <c r="B69" s="6"/>
      <c r="C69" s="27"/>
      <c r="D69" s="27">
        <v>-9751.1299999999992</v>
      </c>
      <c r="E69" s="27">
        <f t="shared" si="4"/>
        <v>9751.1299999999992</v>
      </c>
      <c r="F69" s="27">
        <f t="shared" si="3"/>
        <v>0</v>
      </c>
      <c r="G69" s="9"/>
      <c r="H69" s="27"/>
      <c r="J69" s="9"/>
      <c r="M69" s="9"/>
    </row>
    <row r="70" spans="1:13">
      <c r="A70" s="23" t="s">
        <v>374</v>
      </c>
      <c r="B70" s="6"/>
      <c r="C70" s="28">
        <v>-388963.33</v>
      </c>
      <c r="D70" s="27"/>
      <c r="E70" s="28">
        <v>388963.33</v>
      </c>
      <c r="F70" s="27">
        <f t="shared" si="3"/>
        <v>0</v>
      </c>
      <c r="G70" s="9"/>
      <c r="H70" s="27"/>
      <c r="J70" s="9"/>
      <c r="M70" s="9"/>
    </row>
    <row r="71" spans="1:13">
      <c r="B71" s="6">
        <v>0</v>
      </c>
      <c r="F71" s="27">
        <f t="shared" si="1"/>
        <v>0</v>
      </c>
      <c r="G71" s="27"/>
      <c r="H71" s="27"/>
    </row>
    <row r="72" spans="1:13" ht="15.75" thickBot="1">
      <c r="A72" t="s">
        <v>16</v>
      </c>
      <c r="B72" s="11">
        <v>53249627.48999995</v>
      </c>
      <c r="C72" s="29">
        <f>SUM(C27:C71)</f>
        <v>497256.13000000006</v>
      </c>
      <c r="D72" s="29">
        <f>SUM(D27:D71)</f>
        <v>-100326.68000000001</v>
      </c>
      <c r="E72" s="29">
        <f>SUM(E27:E71)</f>
        <v>0</v>
      </c>
      <c r="F72" s="29">
        <f>SUM(F27:F71)</f>
        <v>53687730.55999995</v>
      </c>
      <c r="G72" s="27"/>
      <c r="H72" s="27"/>
    </row>
    <row r="73" spans="1:13" ht="15.75" thickTop="1">
      <c r="B73" s="6"/>
      <c r="C73" s="6"/>
      <c r="D73" s="6"/>
      <c r="E73" s="6"/>
      <c r="F73" s="6"/>
      <c r="G73" s="6"/>
      <c r="H73" s="6"/>
    </row>
    <row r="74" spans="1:13">
      <c r="A74" t="s">
        <v>23</v>
      </c>
      <c r="B74" s="6">
        <v>0</v>
      </c>
      <c r="C74" s="6">
        <f>+C72-C23</f>
        <v>0</v>
      </c>
      <c r="D74" s="6">
        <f>+D72-D23</f>
        <v>0</v>
      </c>
      <c r="E74" s="6">
        <f>+E72-E23</f>
        <v>0</v>
      </c>
      <c r="F74" s="6">
        <f>+F72-F23</f>
        <v>0</v>
      </c>
      <c r="G74" s="6"/>
      <c r="H74" s="6"/>
    </row>
    <row r="75" spans="1:13" ht="15.75">
      <c r="B75" s="6"/>
      <c r="C75" s="14"/>
      <c r="D75" s="6"/>
      <c r="E75" s="6"/>
      <c r="F75" s="6"/>
      <c r="G75" s="6"/>
      <c r="H75" s="6"/>
    </row>
    <row r="76" spans="1:13">
      <c r="B76" s="6"/>
      <c r="C76" s="6"/>
      <c r="D76" s="6"/>
      <c r="E76" s="6"/>
      <c r="F76" s="6"/>
      <c r="G76" s="6"/>
      <c r="H76" s="6"/>
    </row>
    <row r="77" spans="1:13">
      <c r="B77" s="6"/>
      <c r="C77" s="6"/>
      <c r="D77" s="6"/>
      <c r="E77" s="6"/>
      <c r="F77" s="6"/>
      <c r="G77" s="6"/>
      <c r="H77" s="25"/>
    </row>
    <row r="80" spans="1:13">
      <c r="C80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4B6B-417D-415F-84F9-6898EA59B601}">
  <dimension ref="N3:R38"/>
  <sheetViews>
    <sheetView topLeftCell="A4" workbookViewId="0">
      <selection activeCell="S24" sqref="S24"/>
    </sheetView>
  </sheetViews>
  <sheetFormatPr defaultRowHeight="15"/>
  <cols>
    <col min="16" max="16" width="31.5703125" bestFit="1" customWidth="1"/>
    <col min="17" max="17" width="15.28515625" bestFit="1" customWidth="1"/>
  </cols>
  <sheetData>
    <row r="3" spans="14:17">
      <c r="P3" t="s">
        <v>3</v>
      </c>
      <c r="Q3" s="7">
        <v>54179103.409999989</v>
      </c>
    </row>
    <row r="5" spans="14:17">
      <c r="P5" t="s">
        <v>382</v>
      </c>
      <c r="Q5" s="8">
        <v>126724.84</v>
      </c>
    </row>
    <row r="6" spans="14:17">
      <c r="P6" t="s">
        <v>383</v>
      </c>
      <c r="Q6" s="8">
        <v>5580.23</v>
      </c>
    </row>
    <row r="7" spans="14:17">
      <c r="P7" t="s">
        <v>384</v>
      </c>
      <c r="Q7" s="8">
        <v>-1250</v>
      </c>
    </row>
    <row r="8" spans="14:17">
      <c r="P8" t="s">
        <v>385</v>
      </c>
      <c r="Q8" s="8">
        <v>-100</v>
      </c>
    </row>
    <row r="9" spans="14:17">
      <c r="N9" s="30" t="s">
        <v>381</v>
      </c>
      <c r="P9" t="s">
        <v>386</v>
      </c>
      <c r="Q9" s="8">
        <v>-0.2</v>
      </c>
    </row>
    <row r="10" spans="14:17">
      <c r="P10" t="s">
        <v>387</v>
      </c>
      <c r="Q10" s="8">
        <v>75</v>
      </c>
    </row>
    <row r="11" spans="14:17">
      <c r="P11" t="s">
        <v>388</v>
      </c>
      <c r="Q11" s="8">
        <v>-245</v>
      </c>
    </row>
    <row r="12" spans="14:17">
      <c r="P12" t="s">
        <v>389</v>
      </c>
      <c r="Q12" s="8">
        <v>-0.94</v>
      </c>
    </row>
    <row r="14" spans="14:17" ht="15.75" thickBot="1">
      <c r="P14" t="s">
        <v>381</v>
      </c>
      <c r="Q14" s="31">
        <f>SUM(Q3:Q13)</f>
        <v>54309887.339999989</v>
      </c>
    </row>
    <row r="15" spans="14:17" ht="15.75" thickTop="1"/>
    <row r="19" spans="14:18">
      <c r="Q19" s="9"/>
    </row>
    <row r="20" spans="14:18">
      <c r="P20" s="1" t="s">
        <v>390</v>
      </c>
      <c r="Q20" s="8"/>
    </row>
    <row r="21" spans="14:18">
      <c r="P21" s="32" t="s">
        <v>369</v>
      </c>
      <c r="Q21" s="8">
        <v>408437.73</v>
      </c>
    </row>
    <row r="22" spans="14:18">
      <c r="P22" s="32" t="s">
        <v>370</v>
      </c>
      <c r="Q22" s="8">
        <v>142330.51</v>
      </c>
    </row>
    <row r="23" spans="14:18">
      <c r="P23" s="32" t="s">
        <v>371</v>
      </c>
      <c r="Q23" s="8">
        <v>-56432</v>
      </c>
    </row>
    <row r="24" spans="14:18">
      <c r="N24" t="s">
        <v>391</v>
      </c>
      <c r="P24" s="32" t="s">
        <v>382</v>
      </c>
      <c r="Q24" s="8">
        <v>126724.84</v>
      </c>
    </row>
    <row r="25" spans="14:18">
      <c r="P25" s="32" t="s">
        <v>383</v>
      </c>
      <c r="Q25" s="8">
        <v>5580.23</v>
      </c>
    </row>
    <row r="26" spans="14:18">
      <c r="Q26" s="8"/>
    </row>
    <row r="27" spans="14:18" ht="15.75" thickBot="1">
      <c r="Q27" s="33">
        <f>SUM(Q21:Q26)</f>
        <v>626641.30999999994</v>
      </c>
      <c r="R27" t="s">
        <v>391</v>
      </c>
    </row>
    <row r="28" spans="14:18" ht="15.75" thickTop="1">
      <c r="Q28" s="8"/>
    </row>
    <row r="29" spans="14:18">
      <c r="Q29" s="8"/>
    </row>
    <row r="30" spans="14:18">
      <c r="Q30" s="6"/>
    </row>
    <row r="31" spans="14:18">
      <c r="Q31" s="6"/>
    </row>
    <row r="32" spans="14:18">
      <c r="Q32" s="6"/>
    </row>
    <row r="33" spans="17:17">
      <c r="Q33" s="6"/>
    </row>
    <row r="34" spans="17:17">
      <c r="Q34" s="6"/>
    </row>
    <row r="35" spans="17:17">
      <c r="Q35" s="6"/>
    </row>
    <row r="36" spans="17:17">
      <c r="Q36" s="6"/>
    </row>
    <row r="37" spans="17:17">
      <c r="Q37" s="6"/>
    </row>
    <row r="38" spans="17:17">
      <c r="Q38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July</vt:lpstr>
      <vt:lpstr>July CB</vt:lpstr>
      <vt:lpstr>Aug</vt:lpstr>
      <vt:lpstr>Sept</vt:lpstr>
      <vt:lpstr>Oct</vt:lpstr>
      <vt:lpstr>Nov</vt:lpstr>
      <vt:lpstr>Dec</vt:lpstr>
      <vt:lpstr>Jan</vt:lpstr>
      <vt:lpstr>Feb</vt:lpstr>
      <vt:lpstr>March</vt:lpstr>
      <vt:lpstr>April</vt:lpstr>
      <vt:lpstr>May</vt:lpstr>
      <vt:lpstr>June _prelim</vt:lpstr>
      <vt:lpstr>June _w eoy adj</vt:lpstr>
      <vt:lpstr>BS Submission Recon</vt:lpstr>
    </vt:vector>
  </TitlesOfParts>
  <Company>CliftonLarsonAllen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york37729</dc:creator>
  <cp:lastModifiedBy>york37729</cp:lastModifiedBy>
  <dcterms:created xsi:type="dcterms:W3CDTF">2024-04-12T19:46:28Z</dcterms:created>
  <dcterms:modified xsi:type="dcterms:W3CDTF">2024-05-01T22:01:58Z</dcterms:modified>
</cp:coreProperties>
</file>